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hanGalina\Desktop\CR Hincesti proiect buget 2025\"/>
    </mc:Choice>
  </mc:AlternateContent>
  <bookViews>
    <workbookView xWindow="0" yWindow="0" windowWidth="28800" windowHeight="11130"/>
  </bookViews>
  <sheets>
    <sheet name="anul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  <c r="L55" i="1"/>
  <c r="K55" i="1"/>
  <c r="J55" i="1"/>
  <c r="G55" i="1"/>
  <c r="F55" i="1"/>
  <c r="E55" i="1"/>
  <c r="D55" i="1"/>
  <c r="Q54" i="1"/>
  <c r="M54" i="1"/>
  <c r="N54" i="1" s="1"/>
  <c r="I54" i="1"/>
  <c r="H54" i="1"/>
  <c r="C54" i="1"/>
  <c r="Q53" i="1"/>
  <c r="M53" i="1"/>
  <c r="N53" i="1" s="1"/>
  <c r="I53" i="1"/>
  <c r="H53" i="1"/>
  <c r="C53" i="1"/>
  <c r="Q52" i="1"/>
  <c r="M52" i="1"/>
  <c r="I52" i="1"/>
  <c r="I55" i="1" s="1"/>
  <c r="H52" i="1"/>
  <c r="H55" i="1" s="1"/>
  <c r="C52" i="1"/>
  <c r="C55" i="1" s="1"/>
  <c r="R51" i="1"/>
  <c r="L51" i="1"/>
  <c r="K51" i="1"/>
  <c r="G51" i="1"/>
  <c r="F51" i="1"/>
  <c r="E51" i="1"/>
  <c r="D51" i="1"/>
  <c r="Q50" i="1"/>
  <c r="M50" i="1"/>
  <c r="N50" i="1" s="1"/>
  <c r="J50" i="1"/>
  <c r="I50" i="1"/>
  <c r="H50" i="1"/>
  <c r="C50" i="1"/>
  <c r="Q49" i="1"/>
  <c r="M49" i="1"/>
  <c r="N49" i="1" s="1"/>
  <c r="J49" i="1"/>
  <c r="I49" i="1"/>
  <c r="H49" i="1"/>
  <c r="C49" i="1"/>
  <c r="Q48" i="1"/>
  <c r="M48" i="1"/>
  <c r="N48" i="1" s="1"/>
  <c r="J48" i="1"/>
  <c r="I48" i="1"/>
  <c r="H48" i="1"/>
  <c r="C48" i="1"/>
  <c r="Q47" i="1"/>
  <c r="M47" i="1"/>
  <c r="N47" i="1" s="1"/>
  <c r="J47" i="1"/>
  <c r="I47" i="1"/>
  <c r="H47" i="1"/>
  <c r="C47" i="1"/>
  <c r="Q46" i="1"/>
  <c r="M46" i="1"/>
  <c r="N46" i="1" s="1"/>
  <c r="J46" i="1"/>
  <c r="I46" i="1"/>
  <c r="H46" i="1"/>
  <c r="C46" i="1"/>
  <c r="Q45" i="1"/>
  <c r="M45" i="1"/>
  <c r="N45" i="1" s="1"/>
  <c r="J45" i="1"/>
  <c r="I45" i="1"/>
  <c r="H45" i="1"/>
  <c r="C45" i="1"/>
  <c r="Q44" i="1"/>
  <c r="M44" i="1"/>
  <c r="N44" i="1" s="1"/>
  <c r="J44" i="1"/>
  <c r="I44" i="1"/>
  <c r="H44" i="1"/>
  <c r="C44" i="1"/>
  <c r="Q43" i="1"/>
  <c r="M43" i="1"/>
  <c r="N43" i="1" s="1"/>
  <c r="J43" i="1"/>
  <c r="I43" i="1"/>
  <c r="H43" i="1"/>
  <c r="C43" i="1"/>
  <c r="Q42" i="1"/>
  <c r="M42" i="1"/>
  <c r="N42" i="1" s="1"/>
  <c r="J42" i="1"/>
  <c r="I42" i="1"/>
  <c r="H42" i="1"/>
  <c r="C42" i="1"/>
  <c r="Q41" i="1"/>
  <c r="M41" i="1"/>
  <c r="N41" i="1" s="1"/>
  <c r="J41" i="1"/>
  <c r="I41" i="1"/>
  <c r="H41" i="1"/>
  <c r="C41" i="1"/>
  <c r="Q40" i="1"/>
  <c r="M40" i="1"/>
  <c r="N40" i="1" s="1"/>
  <c r="J40" i="1"/>
  <c r="I40" i="1"/>
  <c r="H40" i="1"/>
  <c r="C40" i="1"/>
  <c r="Q39" i="1"/>
  <c r="M39" i="1"/>
  <c r="N39" i="1" s="1"/>
  <c r="J39" i="1"/>
  <c r="I39" i="1"/>
  <c r="H39" i="1"/>
  <c r="C39" i="1"/>
  <c r="Q38" i="1"/>
  <c r="M38" i="1"/>
  <c r="N38" i="1" s="1"/>
  <c r="J38" i="1"/>
  <c r="I38" i="1"/>
  <c r="H38" i="1"/>
  <c r="C38" i="1"/>
  <c r="Q37" i="1"/>
  <c r="M37" i="1"/>
  <c r="N37" i="1" s="1"/>
  <c r="J37" i="1"/>
  <c r="I37" i="1"/>
  <c r="H37" i="1"/>
  <c r="C37" i="1"/>
  <c r="Q36" i="1"/>
  <c r="M36" i="1"/>
  <c r="N36" i="1" s="1"/>
  <c r="J36" i="1"/>
  <c r="I36" i="1"/>
  <c r="H36" i="1"/>
  <c r="C36" i="1"/>
  <c r="Q35" i="1"/>
  <c r="M35" i="1"/>
  <c r="N35" i="1" s="1"/>
  <c r="J35" i="1"/>
  <c r="I35" i="1"/>
  <c r="H35" i="1"/>
  <c r="C35" i="1"/>
  <c r="Q34" i="1"/>
  <c r="M34" i="1"/>
  <c r="N34" i="1" s="1"/>
  <c r="J34" i="1"/>
  <c r="I34" i="1"/>
  <c r="H34" i="1"/>
  <c r="C34" i="1"/>
  <c r="Q33" i="1"/>
  <c r="M33" i="1"/>
  <c r="N33" i="1" s="1"/>
  <c r="J33" i="1"/>
  <c r="I33" i="1"/>
  <c r="H33" i="1"/>
  <c r="C33" i="1"/>
  <c r="Q32" i="1"/>
  <c r="M32" i="1"/>
  <c r="N32" i="1" s="1"/>
  <c r="J32" i="1"/>
  <c r="I32" i="1"/>
  <c r="H32" i="1"/>
  <c r="C32" i="1"/>
  <c r="Q31" i="1"/>
  <c r="M31" i="1"/>
  <c r="N31" i="1" s="1"/>
  <c r="J31" i="1"/>
  <c r="I31" i="1"/>
  <c r="H31" i="1"/>
  <c r="C31" i="1"/>
  <c r="Q30" i="1"/>
  <c r="M30" i="1"/>
  <c r="N30" i="1" s="1"/>
  <c r="J30" i="1"/>
  <c r="I30" i="1"/>
  <c r="H30" i="1"/>
  <c r="C30" i="1"/>
  <c r="Q29" i="1"/>
  <c r="M29" i="1"/>
  <c r="N29" i="1" s="1"/>
  <c r="J29" i="1"/>
  <c r="I29" i="1"/>
  <c r="H29" i="1"/>
  <c r="C29" i="1"/>
  <c r="Q28" i="1"/>
  <c r="M28" i="1"/>
  <c r="N28" i="1" s="1"/>
  <c r="J28" i="1"/>
  <c r="I28" i="1"/>
  <c r="H28" i="1"/>
  <c r="C28" i="1"/>
  <c r="Q27" i="1"/>
  <c r="M27" i="1"/>
  <c r="N27" i="1" s="1"/>
  <c r="J27" i="1"/>
  <c r="I27" i="1"/>
  <c r="H27" i="1"/>
  <c r="C27" i="1"/>
  <c r="Q26" i="1"/>
  <c r="M26" i="1"/>
  <c r="N26" i="1" s="1"/>
  <c r="J26" i="1"/>
  <c r="I26" i="1"/>
  <c r="H26" i="1"/>
  <c r="C26" i="1"/>
  <c r="Q25" i="1"/>
  <c r="M25" i="1"/>
  <c r="N25" i="1" s="1"/>
  <c r="J25" i="1"/>
  <c r="I25" i="1"/>
  <c r="H25" i="1"/>
  <c r="C25" i="1"/>
  <c r="Q24" i="1"/>
  <c r="M24" i="1"/>
  <c r="N24" i="1" s="1"/>
  <c r="J24" i="1"/>
  <c r="I24" i="1"/>
  <c r="H24" i="1"/>
  <c r="C24" i="1"/>
  <c r="Q23" i="1"/>
  <c r="M23" i="1"/>
  <c r="N23" i="1" s="1"/>
  <c r="J23" i="1"/>
  <c r="I23" i="1"/>
  <c r="H23" i="1"/>
  <c r="C23" i="1"/>
  <c r="Q22" i="1"/>
  <c r="M22" i="1"/>
  <c r="N22" i="1" s="1"/>
  <c r="J22" i="1"/>
  <c r="I22" i="1"/>
  <c r="H22" i="1"/>
  <c r="C22" i="1"/>
  <c r="Q21" i="1"/>
  <c r="M21" i="1"/>
  <c r="N21" i="1" s="1"/>
  <c r="J21" i="1"/>
  <c r="I21" i="1"/>
  <c r="H21" i="1"/>
  <c r="C21" i="1"/>
  <c r="Q20" i="1"/>
  <c r="M20" i="1"/>
  <c r="N20" i="1" s="1"/>
  <c r="J20" i="1"/>
  <c r="I20" i="1"/>
  <c r="H20" i="1"/>
  <c r="C20" i="1"/>
  <c r="Q19" i="1"/>
  <c r="M19" i="1"/>
  <c r="N19" i="1" s="1"/>
  <c r="J19" i="1"/>
  <c r="I19" i="1"/>
  <c r="H19" i="1"/>
  <c r="C19" i="1"/>
  <c r="Q18" i="1"/>
  <c r="M18" i="1"/>
  <c r="N18" i="1" s="1"/>
  <c r="J18" i="1"/>
  <c r="I18" i="1"/>
  <c r="H18" i="1"/>
  <c r="C18" i="1"/>
  <c r="Q17" i="1"/>
  <c r="M17" i="1"/>
  <c r="N17" i="1" s="1"/>
  <c r="J17" i="1"/>
  <c r="I17" i="1"/>
  <c r="H17" i="1"/>
  <c r="C17" i="1"/>
  <c r="Q16" i="1"/>
  <c r="M16" i="1"/>
  <c r="N16" i="1" s="1"/>
  <c r="N51" i="1" s="1"/>
  <c r="J16" i="1"/>
  <c r="J51" i="1" s="1"/>
  <c r="I16" i="1"/>
  <c r="I51" i="1" s="1"/>
  <c r="H16" i="1"/>
  <c r="H51" i="1" s="1"/>
  <c r="C16" i="1"/>
  <c r="C51" i="1" s="1"/>
  <c r="R15" i="1"/>
  <c r="L15" i="1"/>
  <c r="G15" i="1"/>
  <c r="G56" i="1" s="1"/>
  <c r="F15" i="1"/>
  <c r="F56" i="1" s="1"/>
  <c r="E15" i="1"/>
  <c r="E56" i="1" s="1"/>
  <c r="D15" i="1"/>
  <c r="D56" i="1" s="1"/>
  <c r="Q14" i="1"/>
  <c r="M14" i="1"/>
  <c r="K14" i="1"/>
  <c r="J14" i="1"/>
  <c r="I14" i="1"/>
  <c r="H14" i="1"/>
  <c r="C14" i="1"/>
  <c r="Q13" i="1"/>
  <c r="M13" i="1"/>
  <c r="K13" i="1"/>
  <c r="J13" i="1"/>
  <c r="I13" i="1"/>
  <c r="H13" i="1"/>
  <c r="C13" i="1"/>
  <c r="Q12" i="1"/>
  <c r="M12" i="1"/>
  <c r="K12" i="1"/>
  <c r="J12" i="1"/>
  <c r="I12" i="1"/>
  <c r="H12" i="1"/>
  <c r="C12" i="1"/>
  <c r="Q11" i="1"/>
  <c r="M11" i="1"/>
  <c r="K11" i="1"/>
  <c r="J11" i="1"/>
  <c r="I11" i="1"/>
  <c r="H11" i="1"/>
  <c r="C11" i="1"/>
  <c r="Q10" i="1"/>
  <c r="M10" i="1"/>
  <c r="K10" i="1"/>
  <c r="J10" i="1"/>
  <c r="I10" i="1"/>
  <c r="H10" i="1"/>
  <c r="C10" i="1"/>
  <c r="Q9" i="1"/>
  <c r="M9" i="1"/>
  <c r="K9" i="1"/>
  <c r="J9" i="1"/>
  <c r="I9" i="1"/>
  <c r="H9" i="1"/>
  <c r="C9" i="1"/>
  <c r="Q8" i="1"/>
  <c r="M8" i="1"/>
  <c r="K8" i="1"/>
  <c r="K15" i="1" s="1"/>
  <c r="J8" i="1"/>
  <c r="J15" i="1" s="1"/>
  <c r="I8" i="1"/>
  <c r="I15" i="1" s="1"/>
  <c r="H8" i="1"/>
  <c r="H15" i="1" s="1"/>
  <c r="C8" i="1"/>
  <c r="C15" i="1" s="1"/>
  <c r="C56" i="1" s="1"/>
  <c r="N8" i="1" l="1"/>
  <c r="N9" i="1"/>
  <c r="S9" i="1" s="1"/>
  <c r="N10" i="1"/>
  <c r="S10" i="1" s="1"/>
  <c r="N11" i="1"/>
  <c r="S11" i="1" s="1"/>
  <c r="N12" i="1"/>
  <c r="S12" i="1" s="1"/>
  <c r="N13" i="1"/>
  <c r="S13" i="1" s="1"/>
  <c r="N14" i="1"/>
  <c r="S14" i="1" s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H56" i="1"/>
  <c r="I56" i="1"/>
  <c r="M55" i="1"/>
  <c r="M56" i="1" s="1"/>
  <c r="N52" i="1"/>
  <c r="N55" i="1" s="1"/>
  <c r="Q55" i="1"/>
  <c r="Q56" i="1" s="1"/>
  <c r="S52" i="1"/>
  <c r="S53" i="1"/>
  <c r="S54" i="1"/>
  <c r="J56" i="1"/>
  <c r="K56" i="1"/>
  <c r="L56" i="1"/>
  <c r="R56" i="1"/>
  <c r="S55" i="1" l="1"/>
  <c r="N15" i="1"/>
  <c r="N56" i="1" s="1"/>
  <c r="S8" i="1"/>
  <c r="S15" i="1" s="1"/>
  <c r="S56" i="1" l="1"/>
</calcChain>
</file>

<file path=xl/sharedStrings.xml><?xml version="1.0" encoding="utf-8"?>
<sst xmlns="http://schemas.openxmlformats.org/spreadsheetml/2006/main" count="82" uniqueCount="76">
  <si>
    <t>N/o</t>
  </si>
  <si>
    <t>Denumirea institutiei</t>
  </si>
  <si>
    <t>Nr.elevi conform retelei scolare</t>
  </si>
  <si>
    <t>Elevi ponderati total</t>
  </si>
  <si>
    <t>Resurse colectate</t>
  </si>
  <si>
    <t>Suma alocatiilor la nivel de institutii a.2025</t>
  </si>
  <si>
    <t>Educ incluziva, 2%</t>
  </si>
  <si>
    <t>Dejunuri calde a.2025</t>
  </si>
  <si>
    <t>Total</t>
  </si>
  <si>
    <t>Nr. de zile</t>
  </si>
  <si>
    <t>Pret</t>
  </si>
  <si>
    <t>Suma</t>
  </si>
  <si>
    <t>3=4+5+6</t>
  </si>
  <si>
    <t>7=8+9+10</t>
  </si>
  <si>
    <t>8=4*0.83</t>
  </si>
  <si>
    <t>9=5*1</t>
  </si>
  <si>
    <t>10=6*1.22</t>
  </si>
  <si>
    <t>(19499*7+1046500)*0.97</t>
  </si>
  <si>
    <t>Liceul „M.Sadoveanu”, mun.Hîncești</t>
  </si>
  <si>
    <t>Liceul „M.Eminescu”, mun.Hîncești</t>
  </si>
  <si>
    <t>Liceul „M.Lomonosov”, mun.Hîncești</t>
  </si>
  <si>
    <t>Liceul „Ştefan Holban”, s.Cărpineni</t>
  </si>
  <si>
    <t>Liceul „Dmitrie Cantemir”, s.Crasnoarmeiscoe</t>
  </si>
  <si>
    <t>Liceul Lăpuşna</t>
  </si>
  <si>
    <t>Liceul  „Universum”, s.Sărata Galbenei</t>
  </si>
  <si>
    <t>T O T A L  LT</t>
  </si>
  <si>
    <t>Gimnaziul Bobeica</t>
  </si>
  <si>
    <t>Gimnaziul  ,, A.Donici”, s. Ciuciuleni</t>
  </si>
  <si>
    <t>Gimnaziul ,, Sergiu Andreev ”, s. Cioara</t>
  </si>
  <si>
    <t>Gimnaziul ,, Cezar Radu ” , s. Leuseni</t>
  </si>
  <si>
    <t>Gimnaziul Mingir</t>
  </si>
  <si>
    <t>Gimnaziul ,, Mihai Viteazul ”, mun. Hincesti</t>
  </si>
  <si>
    <t>Gimnaziul Bozieni</t>
  </si>
  <si>
    <t xml:space="preserve">Gimnaziul Boghiceni </t>
  </si>
  <si>
    <t>Gimnaziul Bălceana</t>
  </si>
  <si>
    <t>Gimnaziul Bujor</t>
  </si>
  <si>
    <t>Gimnaziul ,, A. Bunduchi ” s.Buţeni</t>
  </si>
  <si>
    <t>Gimnaziul Caracui</t>
  </si>
  <si>
    <t>Gimnaziul ,, D.Creţu ” Cărpineni</t>
  </si>
  <si>
    <t>Gimnaziul Căţăleni</t>
  </si>
  <si>
    <t>Gimnaziul Dancu</t>
  </si>
  <si>
    <t>Gimnaziul Călmăţui</t>
  </si>
  <si>
    <t>Gimnaziul Drăguşenii Noi</t>
  </si>
  <si>
    <t>Gimnaziul  Fundul Galbenei</t>
  </si>
  <si>
    <t>Complexul educațional gimnaziu-grădiniță” Ksenia Evteeva” s. Ivanovca</t>
  </si>
  <si>
    <t>Gimnaziul Logăneşti</t>
  </si>
  <si>
    <t>Gimnaziul Mireşti</t>
  </si>
  <si>
    <t>Gimnaziul Mereşeni</t>
  </si>
  <si>
    <t>Gimnaziul  ,, C .Tanase ” s.Nemteni</t>
  </si>
  <si>
    <t>Gimnaziul ,, A.Anisii ” s.Negrea</t>
  </si>
  <si>
    <t>Gimnaziul Obileni</t>
  </si>
  <si>
    <t>Gimnaziul Onesti</t>
  </si>
  <si>
    <t>Gimnaziul Păşcani</t>
  </si>
  <si>
    <t>Gimnaziul Pereni</t>
  </si>
  <si>
    <t>Complexul educațional gimnaziu-grădiniță   Pervomaiscoe</t>
  </si>
  <si>
    <t>Gimnaiuziul Pogăneşti</t>
  </si>
  <si>
    <t>Gimnaziu „ Mitr.A.Plamadeala ” , s.Stolniceni</t>
  </si>
  <si>
    <t>Complexul educațional gimnaziu-grădiniță „ V.Movileanu”s. Secăreni</t>
  </si>
  <si>
    <t>Gimnaziul Tălăieşti</t>
  </si>
  <si>
    <t>Gimnaziul Voinescu</t>
  </si>
  <si>
    <t>Complexul educațional gimnaziu-grădiniță  Cotul Morii</t>
  </si>
  <si>
    <t>T O  T A L  G:</t>
  </si>
  <si>
    <t>Școală primară-grădiniţă Horjesti</t>
  </si>
  <si>
    <t>Școală primară-grădiniţă Şipoteni</t>
  </si>
  <si>
    <t xml:space="preserve">Gimnaziul Cărpineni din s. Cărpineni  </t>
  </si>
  <si>
    <t>T O T A L Sp-Gr</t>
  </si>
  <si>
    <t>T O T A L  inst:</t>
  </si>
  <si>
    <t xml:space="preserve">   la  nota informativă cu privire la aprobarea</t>
  </si>
  <si>
    <t xml:space="preserve">    bugetului raional pentru anul 2025 </t>
  </si>
  <si>
    <t xml:space="preserve">                                 Tabelul nr.4</t>
  </si>
  <si>
    <t>Informatia cu privire la  estimarea cheltuielilor pentru bugetul pe anul 2025 a  instituțiilor preuniversitare  din subordinea Consiliului raional Hinceti</t>
  </si>
  <si>
    <t>inclusiv: clasa</t>
  </si>
  <si>
    <t xml:space="preserve"> I - IV</t>
  </si>
  <si>
    <t xml:space="preserve"> V - IX</t>
  </si>
  <si>
    <t xml:space="preserve"> X - XII</t>
  </si>
  <si>
    <t>V -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</si>
</sst>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Calibri"/>
      <family val="2"/>
      <charset val="238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1">
    <xf numFmtId="0" fontId="0" fillId="0" borderId="0" xfId="0"/>
    <xf numFmtId="0" fontId="2" fillId="2" borderId="0" xfId="0" applyFont="1" applyFill="1"/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5" fillId="2" borderId="15" xfId="1" applyFont="1" applyFill="1" applyBorder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" fontId="3" fillId="2" borderId="24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/>
    </xf>
    <xf numFmtId="0" fontId="11" fillId="2" borderId="10" xfId="1" applyFont="1" applyFill="1" applyBorder="1"/>
    <xf numFmtId="0" fontId="5" fillId="2" borderId="9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center" vertical="center"/>
    </xf>
    <xf numFmtId="164" fontId="5" fillId="2" borderId="29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5" fillId="2" borderId="27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2" borderId="18" xfId="1" applyFont="1" applyFill="1" applyBorder="1"/>
    <xf numFmtId="0" fontId="12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4" fillId="2" borderId="20" xfId="0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" fontId="13" fillId="2" borderId="24" xfId="1" applyNumberFormat="1" applyFont="1" applyFill="1" applyBorder="1" applyAlignment="1">
      <alignment horizontal="center" vertical="center"/>
    </xf>
    <xf numFmtId="164" fontId="13" fillId="2" borderId="2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3" fillId="2" borderId="23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13" fillId="2" borderId="23" xfId="1" applyFont="1" applyFill="1" applyBorder="1" applyAlignment="1">
      <alignment horizontal="right"/>
    </xf>
    <xf numFmtId="0" fontId="13" fillId="2" borderId="24" xfId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selection activeCell="B46" sqref="B46"/>
    </sheetView>
  </sheetViews>
  <sheetFormatPr defaultRowHeight="15" x14ac:dyDescent="0.25"/>
  <cols>
    <col min="1" max="1" width="3.28515625" style="1" customWidth="1"/>
    <col min="2" max="2" width="31.7109375" style="1" customWidth="1"/>
    <col min="3" max="3" width="7.85546875" style="82" customWidth="1"/>
    <col min="4" max="5" width="5.85546875" style="82" customWidth="1"/>
    <col min="6" max="6" width="6.140625" style="82" customWidth="1"/>
    <col min="7" max="7" width="6.85546875" style="82" customWidth="1"/>
    <col min="8" max="8" width="9.140625" style="82"/>
    <col min="9" max="9" width="6.42578125" style="82" customWidth="1"/>
    <col min="10" max="10" width="6.140625" style="82" customWidth="1"/>
    <col min="11" max="11" width="6.28515625" style="82" customWidth="1"/>
    <col min="12" max="12" width="3.42578125" style="82" hidden="1" customWidth="1"/>
    <col min="13" max="13" width="8.7109375" style="82" customWidth="1"/>
    <col min="14" max="14" width="6.28515625" style="82" customWidth="1"/>
    <col min="15" max="15" width="4.28515625" style="82" customWidth="1"/>
    <col min="16" max="16" width="6.140625" style="82" customWidth="1"/>
    <col min="17" max="17" width="7.85546875" style="83" customWidth="1"/>
    <col min="18" max="18" width="3" style="82" hidden="1" customWidth="1"/>
    <col min="19" max="19" width="9" style="83" customWidth="1"/>
    <col min="20" max="16384" width="9.140625" style="1"/>
  </cols>
  <sheetData>
    <row r="1" spans="1:19" x14ac:dyDescent="0.25">
      <c r="K1" s="84"/>
      <c r="L1" s="84"/>
      <c r="M1" s="84"/>
      <c r="N1" s="84" t="s">
        <v>69</v>
      </c>
      <c r="O1" s="84"/>
      <c r="P1" s="84"/>
      <c r="Q1" s="85"/>
    </row>
    <row r="2" spans="1:19" x14ac:dyDescent="0.25">
      <c r="K2" s="84"/>
      <c r="L2" s="84"/>
      <c r="M2" s="84"/>
      <c r="N2" s="84" t="s">
        <v>67</v>
      </c>
      <c r="O2" s="84"/>
      <c r="P2" s="84"/>
      <c r="Q2" s="85"/>
    </row>
    <row r="3" spans="1:19" x14ac:dyDescent="0.25">
      <c r="K3" s="84"/>
      <c r="L3" s="84"/>
      <c r="M3" s="84"/>
      <c r="N3" s="84" t="s">
        <v>68</v>
      </c>
      <c r="O3" s="84"/>
      <c r="P3" s="84"/>
      <c r="Q3" s="85"/>
    </row>
    <row r="4" spans="1:19" ht="27" customHeight="1" thickBot="1" x14ac:dyDescent="0.3">
      <c r="A4" s="97" t="s">
        <v>70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30" customHeight="1" x14ac:dyDescent="0.25">
      <c r="A5" s="98" t="s">
        <v>0</v>
      </c>
      <c r="B5" s="100" t="s">
        <v>1</v>
      </c>
      <c r="C5" s="102" t="s">
        <v>2</v>
      </c>
      <c r="D5" s="104" t="s">
        <v>71</v>
      </c>
      <c r="E5" s="104"/>
      <c r="F5" s="104"/>
      <c r="G5" s="105" t="s">
        <v>3</v>
      </c>
      <c r="H5" s="105" t="s">
        <v>3</v>
      </c>
      <c r="I5" s="104" t="s">
        <v>71</v>
      </c>
      <c r="J5" s="104"/>
      <c r="K5" s="104"/>
      <c r="L5" s="106" t="s">
        <v>4</v>
      </c>
      <c r="M5" s="107" t="s">
        <v>5</v>
      </c>
      <c r="N5" s="94" t="s">
        <v>6</v>
      </c>
      <c r="O5" s="109" t="s">
        <v>7</v>
      </c>
      <c r="P5" s="110"/>
      <c r="Q5" s="111"/>
      <c r="R5" s="94" t="s">
        <v>4</v>
      </c>
      <c r="S5" s="112" t="s">
        <v>8</v>
      </c>
    </row>
    <row r="6" spans="1:19" ht="39" customHeight="1" x14ac:dyDescent="0.25">
      <c r="A6" s="99"/>
      <c r="B6" s="101"/>
      <c r="C6" s="103"/>
      <c r="D6" s="2" t="s">
        <v>72</v>
      </c>
      <c r="E6" s="2" t="s">
        <v>73</v>
      </c>
      <c r="F6" s="2" t="s">
        <v>74</v>
      </c>
      <c r="G6" s="105"/>
      <c r="H6" s="105"/>
      <c r="I6" s="3" t="s">
        <v>72</v>
      </c>
      <c r="J6" s="3" t="s">
        <v>75</v>
      </c>
      <c r="K6" s="3" t="s">
        <v>74</v>
      </c>
      <c r="L6" s="106"/>
      <c r="M6" s="108"/>
      <c r="N6" s="95"/>
      <c r="O6" s="115" t="s">
        <v>9</v>
      </c>
      <c r="P6" s="117" t="s">
        <v>10</v>
      </c>
      <c r="Q6" s="119" t="s">
        <v>11</v>
      </c>
      <c r="R6" s="95"/>
      <c r="S6" s="113"/>
    </row>
    <row r="7" spans="1:19" s="11" customFormat="1" ht="39.75" customHeight="1" x14ac:dyDescent="0.25">
      <c r="A7" s="4">
        <v>1</v>
      </c>
      <c r="B7" s="5">
        <v>2</v>
      </c>
      <c r="C7" s="6" t="s">
        <v>12</v>
      </c>
      <c r="D7" s="7">
        <v>4</v>
      </c>
      <c r="E7" s="7">
        <v>5</v>
      </c>
      <c r="F7" s="7">
        <v>6</v>
      </c>
      <c r="G7" s="8" t="s">
        <v>13</v>
      </c>
      <c r="H7" s="8" t="s">
        <v>13</v>
      </c>
      <c r="I7" s="8" t="s">
        <v>14</v>
      </c>
      <c r="J7" s="2" t="s">
        <v>15</v>
      </c>
      <c r="K7" s="8" t="s">
        <v>16</v>
      </c>
      <c r="L7" s="9"/>
      <c r="M7" s="10" t="s">
        <v>17</v>
      </c>
      <c r="N7" s="96"/>
      <c r="O7" s="116"/>
      <c r="P7" s="118"/>
      <c r="Q7" s="120"/>
      <c r="R7" s="96"/>
      <c r="S7" s="114"/>
    </row>
    <row r="8" spans="1:19" ht="30" x14ac:dyDescent="0.25">
      <c r="A8" s="12">
        <v>1</v>
      </c>
      <c r="B8" s="13" t="s">
        <v>18</v>
      </c>
      <c r="C8" s="14">
        <f>SUM(D8:F8)</f>
        <v>1070</v>
      </c>
      <c r="D8" s="15">
        <v>406</v>
      </c>
      <c r="E8" s="16">
        <v>486</v>
      </c>
      <c r="F8" s="17">
        <v>178</v>
      </c>
      <c r="G8" s="18">
        <v>1040</v>
      </c>
      <c r="H8" s="19">
        <f>SUM(I8+J8+K8)</f>
        <v>1040.1400000000001</v>
      </c>
      <c r="I8" s="20">
        <f t="shared" ref="I8:I14" si="0">SUM(D8*0.83)</f>
        <v>336.97999999999996</v>
      </c>
      <c r="J8" s="20">
        <f>SUM(E8*1)</f>
        <v>486</v>
      </c>
      <c r="K8" s="20">
        <f>SUM(F8*1.22)</f>
        <v>217.16</v>
      </c>
      <c r="L8" s="21"/>
      <c r="M8" s="22">
        <f>(19499*G8+1046500)*0.97/1000</f>
        <v>20685.696199999998</v>
      </c>
      <c r="N8" s="20">
        <f>SUM((M8*2)/100)</f>
        <v>413.71392399999996</v>
      </c>
      <c r="O8" s="23">
        <v>171</v>
      </c>
      <c r="P8" s="20">
        <v>17.2</v>
      </c>
      <c r="Q8" s="24">
        <f>D8*O8*17.2/1000</f>
        <v>1194.1271999999999</v>
      </c>
      <c r="R8" s="25"/>
      <c r="S8" s="26">
        <f>M8+N8+Q8+R8</f>
        <v>22293.537323999997</v>
      </c>
    </row>
    <row r="9" spans="1:19" ht="30" x14ac:dyDescent="0.25">
      <c r="A9" s="12">
        <v>2</v>
      </c>
      <c r="B9" s="13" t="s">
        <v>19</v>
      </c>
      <c r="C9" s="14">
        <f t="shared" ref="C9:C14" si="1">SUM(D9:F9)</f>
        <v>728</v>
      </c>
      <c r="D9" s="15">
        <v>262</v>
      </c>
      <c r="E9" s="16">
        <v>325</v>
      </c>
      <c r="F9" s="17">
        <v>141</v>
      </c>
      <c r="G9" s="18">
        <v>715</v>
      </c>
      <c r="H9" s="19">
        <f>SUM(I9+J9+K9)</f>
        <v>714.48</v>
      </c>
      <c r="I9" s="20">
        <f t="shared" si="0"/>
        <v>217.45999999999998</v>
      </c>
      <c r="J9" s="20">
        <f t="shared" ref="J9:J14" si="2">SUM(E9*1)</f>
        <v>325</v>
      </c>
      <c r="K9" s="20">
        <f t="shared" ref="K9:K14" si="3">SUM(F9*1.22)</f>
        <v>172.02</v>
      </c>
      <c r="L9" s="21"/>
      <c r="M9" s="22">
        <f t="shared" ref="M9:M14" si="4">(19499*G9+1046500)*0.97/1000</f>
        <v>14538.63645</v>
      </c>
      <c r="N9" s="20">
        <f t="shared" ref="N9:N54" si="5">SUM((M9*2)/100)</f>
        <v>290.77272900000003</v>
      </c>
      <c r="O9" s="23">
        <v>171</v>
      </c>
      <c r="P9" s="20">
        <v>17.2</v>
      </c>
      <c r="Q9" s="24">
        <f t="shared" ref="Q9:Q14" si="6">D9*O9*17.2/1000</f>
        <v>770.59440000000006</v>
      </c>
      <c r="R9" s="25"/>
      <c r="S9" s="26">
        <f t="shared" ref="S9:S14" si="7">M9+N9+Q9+R9</f>
        <v>15600.003579</v>
      </c>
    </row>
    <row r="10" spans="1:19" ht="30" x14ac:dyDescent="0.25">
      <c r="A10" s="12">
        <v>3</v>
      </c>
      <c r="B10" s="13" t="s">
        <v>20</v>
      </c>
      <c r="C10" s="14">
        <f t="shared" si="1"/>
        <v>100</v>
      </c>
      <c r="D10" s="15">
        <v>46</v>
      </c>
      <c r="E10" s="16">
        <v>39</v>
      </c>
      <c r="F10" s="17">
        <v>15</v>
      </c>
      <c r="G10" s="18">
        <v>96</v>
      </c>
      <c r="H10" s="19">
        <f t="shared" ref="H10:H53" si="8">SUM(I10+J10+K10)</f>
        <v>95.48</v>
      </c>
      <c r="I10" s="20">
        <f t="shared" si="0"/>
        <v>38.18</v>
      </c>
      <c r="J10" s="20">
        <f t="shared" si="2"/>
        <v>39</v>
      </c>
      <c r="K10" s="20">
        <f t="shared" si="3"/>
        <v>18.3</v>
      </c>
      <c r="L10" s="21"/>
      <c r="M10" s="22">
        <f t="shared" si="4"/>
        <v>2830.8518799999997</v>
      </c>
      <c r="N10" s="20">
        <f t="shared" si="5"/>
        <v>56.617037599999996</v>
      </c>
      <c r="O10" s="23">
        <v>171</v>
      </c>
      <c r="P10" s="20">
        <v>17.2</v>
      </c>
      <c r="Q10" s="24">
        <f t="shared" si="6"/>
        <v>135.29519999999999</v>
      </c>
      <c r="R10" s="25"/>
      <c r="S10" s="26">
        <f t="shared" si="7"/>
        <v>3022.7641175999997</v>
      </c>
    </row>
    <row r="11" spans="1:19" x14ac:dyDescent="0.25">
      <c r="A11" s="12">
        <v>4</v>
      </c>
      <c r="B11" s="13" t="s">
        <v>21</v>
      </c>
      <c r="C11" s="14">
        <f t="shared" si="1"/>
        <v>660</v>
      </c>
      <c r="D11" s="15">
        <v>214</v>
      </c>
      <c r="E11" s="16">
        <v>309</v>
      </c>
      <c r="F11" s="17">
        <v>137</v>
      </c>
      <c r="G11" s="18">
        <v>654</v>
      </c>
      <c r="H11" s="19">
        <f t="shared" si="8"/>
        <v>653.76</v>
      </c>
      <c r="I11" s="20">
        <f t="shared" si="0"/>
        <v>177.62</v>
      </c>
      <c r="J11" s="20">
        <f t="shared" si="2"/>
        <v>309</v>
      </c>
      <c r="K11" s="20">
        <f t="shared" si="3"/>
        <v>167.14</v>
      </c>
      <c r="L11" s="21"/>
      <c r="M11" s="22">
        <f t="shared" si="4"/>
        <v>13384.88062</v>
      </c>
      <c r="N11" s="20">
        <f t="shared" si="5"/>
        <v>267.69761240000003</v>
      </c>
      <c r="O11" s="23">
        <v>171</v>
      </c>
      <c r="P11" s="20">
        <v>17.2</v>
      </c>
      <c r="Q11" s="24">
        <f t="shared" si="6"/>
        <v>629.41679999999997</v>
      </c>
      <c r="R11" s="25"/>
      <c r="S11" s="26">
        <f t="shared" si="7"/>
        <v>14281.995032399998</v>
      </c>
    </row>
    <row r="12" spans="1:19" ht="30" x14ac:dyDescent="0.25">
      <c r="A12" s="12">
        <v>5</v>
      </c>
      <c r="B12" s="13" t="s">
        <v>22</v>
      </c>
      <c r="C12" s="14">
        <f t="shared" si="1"/>
        <v>234</v>
      </c>
      <c r="D12" s="15">
        <v>99</v>
      </c>
      <c r="E12" s="16">
        <v>119</v>
      </c>
      <c r="F12" s="17">
        <v>16</v>
      </c>
      <c r="G12" s="18">
        <v>221</v>
      </c>
      <c r="H12" s="19">
        <f t="shared" si="8"/>
        <v>220.69000000000003</v>
      </c>
      <c r="I12" s="20">
        <f t="shared" si="0"/>
        <v>82.17</v>
      </c>
      <c r="J12" s="20">
        <f t="shared" si="2"/>
        <v>119</v>
      </c>
      <c r="K12" s="20">
        <f t="shared" si="3"/>
        <v>19.52</v>
      </c>
      <c r="L12" s="21"/>
      <c r="M12" s="22">
        <f t="shared" si="4"/>
        <v>5195.10563</v>
      </c>
      <c r="N12" s="20">
        <f t="shared" si="5"/>
        <v>103.9021126</v>
      </c>
      <c r="O12" s="23">
        <v>171</v>
      </c>
      <c r="P12" s="20">
        <v>17.2</v>
      </c>
      <c r="Q12" s="24">
        <f t="shared" si="6"/>
        <v>291.17879999999997</v>
      </c>
      <c r="R12" s="25"/>
      <c r="S12" s="26">
        <f t="shared" si="7"/>
        <v>5590.1865425999995</v>
      </c>
    </row>
    <row r="13" spans="1:19" x14ac:dyDescent="0.25">
      <c r="A13" s="12">
        <v>6</v>
      </c>
      <c r="B13" s="13" t="s">
        <v>23</v>
      </c>
      <c r="C13" s="14">
        <f t="shared" si="1"/>
        <v>467</v>
      </c>
      <c r="D13" s="15">
        <v>168</v>
      </c>
      <c r="E13" s="16">
        <v>227</v>
      </c>
      <c r="F13" s="17">
        <v>72</v>
      </c>
      <c r="G13" s="18">
        <v>454</v>
      </c>
      <c r="H13" s="19">
        <f t="shared" si="8"/>
        <v>454.28</v>
      </c>
      <c r="I13" s="20">
        <f t="shared" si="0"/>
        <v>139.44</v>
      </c>
      <c r="J13" s="20">
        <f t="shared" si="2"/>
        <v>227</v>
      </c>
      <c r="K13" s="20">
        <f t="shared" si="3"/>
        <v>87.84</v>
      </c>
      <c r="L13" s="21"/>
      <c r="M13" s="22">
        <f t="shared" si="4"/>
        <v>9602.0746199999994</v>
      </c>
      <c r="N13" s="20">
        <f t="shared" si="5"/>
        <v>192.04149239999998</v>
      </c>
      <c r="O13" s="23">
        <v>171</v>
      </c>
      <c r="P13" s="20">
        <v>17.2</v>
      </c>
      <c r="Q13" s="24">
        <f t="shared" si="6"/>
        <v>494.1216</v>
      </c>
      <c r="R13" s="25"/>
      <c r="S13" s="26">
        <f t="shared" si="7"/>
        <v>10288.2377124</v>
      </c>
    </row>
    <row r="14" spans="1:19" ht="27.75" customHeight="1" thickBot="1" x14ac:dyDescent="0.3">
      <c r="A14" s="27">
        <v>7</v>
      </c>
      <c r="B14" s="13" t="s">
        <v>24</v>
      </c>
      <c r="C14" s="28">
        <f t="shared" si="1"/>
        <v>632</v>
      </c>
      <c r="D14" s="29">
        <v>234</v>
      </c>
      <c r="E14" s="30">
        <v>314</v>
      </c>
      <c r="F14" s="31">
        <v>84</v>
      </c>
      <c r="G14" s="32">
        <v>611</v>
      </c>
      <c r="H14" s="19">
        <f t="shared" si="8"/>
        <v>610.70000000000005</v>
      </c>
      <c r="I14" s="33">
        <f t="shared" si="0"/>
        <v>194.22</v>
      </c>
      <c r="J14" s="33">
        <f t="shared" si="2"/>
        <v>314</v>
      </c>
      <c r="K14" s="20">
        <f t="shared" si="3"/>
        <v>102.48</v>
      </c>
      <c r="L14" s="34"/>
      <c r="M14" s="22">
        <f t="shared" si="4"/>
        <v>12571.57733</v>
      </c>
      <c r="N14" s="33">
        <f t="shared" si="5"/>
        <v>251.43154659999999</v>
      </c>
      <c r="O14" s="23">
        <v>171</v>
      </c>
      <c r="P14" s="33">
        <v>17.2</v>
      </c>
      <c r="Q14" s="24">
        <f t="shared" si="6"/>
        <v>688.24079999999992</v>
      </c>
      <c r="R14" s="35"/>
      <c r="S14" s="36">
        <f t="shared" si="7"/>
        <v>13511.2496766</v>
      </c>
    </row>
    <row r="15" spans="1:19" ht="15.75" thickBot="1" x14ac:dyDescent="0.3">
      <c r="A15" s="87" t="s">
        <v>25</v>
      </c>
      <c r="B15" s="88"/>
      <c r="C15" s="37">
        <f>SUM(C8:C14)</f>
        <v>3891</v>
      </c>
      <c r="D15" s="37">
        <f>SUM(D8:D14)</f>
        <v>1429</v>
      </c>
      <c r="E15" s="37">
        <f t="shared" ref="E15:F15" si="9">SUM(E8:E14)</f>
        <v>1819</v>
      </c>
      <c r="F15" s="37">
        <f t="shared" si="9"/>
        <v>643</v>
      </c>
      <c r="G15" s="38">
        <f>SUM(G8:G14)</f>
        <v>3791</v>
      </c>
      <c r="H15" s="37">
        <f>SUM(H8:H14)</f>
        <v>3789.5299999999997</v>
      </c>
      <c r="I15" s="37">
        <f>SUM(I8:I14)</f>
        <v>1186.07</v>
      </c>
      <c r="J15" s="37">
        <f t="shared" ref="J15:K15" si="10">SUM(J8:J14)</f>
        <v>1819</v>
      </c>
      <c r="K15" s="37">
        <f t="shared" si="10"/>
        <v>784.46</v>
      </c>
      <c r="L15" s="39">
        <f>SUM(L8:L14)</f>
        <v>0</v>
      </c>
      <c r="M15" s="40">
        <v>78808.899999999994</v>
      </c>
      <c r="N15" s="37">
        <f>SUM(N8:N14)</f>
        <v>1576.1764545999999</v>
      </c>
      <c r="O15" s="41">
        <v>171</v>
      </c>
      <c r="P15" s="42">
        <v>17.2</v>
      </c>
      <c r="Q15" s="37">
        <v>4202.8999999999996</v>
      </c>
      <c r="R15" s="37">
        <f t="shared" ref="R15" si="11">SUM(R8:R14)</f>
        <v>0</v>
      </c>
      <c r="S15" s="43">
        <f>SUM(S8:S14)</f>
        <v>84587.973984600001</v>
      </c>
    </row>
    <row r="16" spans="1:19" x14ac:dyDescent="0.25">
      <c r="A16" s="44">
        <v>1</v>
      </c>
      <c r="B16" s="45" t="s">
        <v>26</v>
      </c>
      <c r="C16" s="46">
        <f t="shared" ref="C16:C20" si="12">SUM(D16+E16+F16)</f>
        <v>192</v>
      </c>
      <c r="D16" s="47">
        <v>75</v>
      </c>
      <c r="E16" s="48">
        <v>117</v>
      </c>
      <c r="F16" s="49"/>
      <c r="G16" s="50">
        <v>179</v>
      </c>
      <c r="H16" s="51">
        <f t="shared" si="8"/>
        <v>179.25</v>
      </c>
      <c r="I16" s="52">
        <f t="shared" ref="I16:I50" si="13">SUM(D16*0.83)</f>
        <v>62.25</v>
      </c>
      <c r="J16" s="52">
        <f t="shared" ref="J16:J50" si="14">SUM(E16*1)</f>
        <v>117</v>
      </c>
      <c r="K16" s="52"/>
      <c r="L16" s="53"/>
      <c r="M16" s="54">
        <f>(19499*G16+1046500)*0.97/1000</f>
        <v>4400.7163700000001</v>
      </c>
      <c r="N16" s="52">
        <f t="shared" si="5"/>
        <v>88.014327399999999</v>
      </c>
      <c r="O16" s="55">
        <v>171</v>
      </c>
      <c r="P16" s="52">
        <v>17.2</v>
      </c>
      <c r="Q16" s="56">
        <f t="shared" ref="Q16:Q50" si="15">SUM((D16*O16*P16)/1000)</f>
        <v>220.59</v>
      </c>
      <c r="R16" s="57"/>
      <c r="S16" s="58">
        <f t="shared" ref="S16:S54" si="16">Q16+N16+M16+L16</f>
        <v>4709.3206974000004</v>
      </c>
    </row>
    <row r="17" spans="1:19" ht="21.75" customHeight="1" x14ac:dyDescent="0.25">
      <c r="A17" s="44">
        <v>2</v>
      </c>
      <c r="B17" s="59" t="s">
        <v>27</v>
      </c>
      <c r="C17" s="14">
        <f t="shared" si="12"/>
        <v>225</v>
      </c>
      <c r="D17" s="60">
        <v>96</v>
      </c>
      <c r="E17" s="61">
        <v>129</v>
      </c>
      <c r="F17" s="62"/>
      <c r="G17" s="18">
        <v>209</v>
      </c>
      <c r="H17" s="19">
        <f t="shared" si="8"/>
        <v>208.68</v>
      </c>
      <c r="I17" s="52">
        <f t="shared" si="13"/>
        <v>79.679999999999993</v>
      </c>
      <c r="J17" s="20">
        <f t="shared" si="14"/>
        <v>129</v>
      </c>
      <c r="K17" s="20"/>
      <c r="L17" s="21"/>
      <c r="M17" s="54">
        <f t="shared" ref="M17:M41" si="17">(19499*G17+1046500)*0.97/1000</f>
        <v>4968.1372699999993</v>
      </c>
      <c r="N17" s="20">
        <f t="shared" si="5"/>
        <v>99.36274539999998</v>
      </c>
      <c r="O17" s="23">
        <v>171</v>
      </c>
      <c r="P17" s="20">
        <v>17.2</v>
      </c>
      <c r="Q17" s="56">
        <f t="shared" si="15"/>
        <v>282.35520000000002</v>
      </c>
      <c r="R17" s="25"/>
      <c r="S17" s="26">
        <f t="shared" si="16"/>
        <v>5349.855215399999</v>
      </c>
    </row>
    <row r="18" spans="1:19" ht="31.5" x14ac:dyDescent="0.25">
      <c r="A18" s="44">
        <v>3</v>
      </c>
      <c r="B18" s="86" t="s">
        <v>28</v>
      </c>
      <c r="C18" s="14">
        <f t="shared" si="12"/>
        <v>128</v>
      </c>
      <c r="D18" s="60">
        <v>46</v>
      </c>
      <c r="E18" s="61">
        <v>82</v>
      </c>
      <c r="F18" s="62"/>
      <c r="G18" s="18">
        <v>120</v>
      </c>
      <c r="H18" s="19">
        <f t="shared" si="8"/>
        <v>120.18</v>
      </c>
      <c r="I18" s="52">
        <f t="shared" si="13"/>
        <v>38.18</v>
      </c>
      <c r="J18" s="20">
        <f t="shared" si="14"/>
        <v>82</v>
      </c>
      <c r="K18" s="20"/>
      <c r="L18" s="21"/>
      <c r="M18" s="54">
        <f t="shared" si="17"/>
        <v>3284.7886000000003</v>
      </c>
      <c r="N18" s="20">
        <f t="shared" si="5"/>
        <v>65.695772000000005</v>
      </c>
      <c r="O18" s="23">
        <v>171</v>
      </c>
      <c r="P18" s="20">
        <v>17.2</v>
      </c>
      <c r="Q18" s="56">
        <f t="shared" si="15"/>
        <v>135.29519999999999</v>
      </c>
      <c r="R18" s="25"/>
      <c r="S18" s="26">
        <f t="shared" si="16"/>
        <v>3485.7795720000004</v>
      </c>
    </row>
    <row r="19" spans="1:19" ht="31.5" x14ac:dyDescent="0.25">
      <c r="A19" s="44">
        <v>4</v>
      </c>
      <c r="B19" s="86" t="s">
        <v>29</v>
      </c>
      <c r="C19" s="14">
        <f t="shared" si="12"/>
        <v>148</v>
      </c>
      <c r="D19" s="60">
        <v>55</v>
      </c>
      <c r="E19" s="61">
        <v>93</v>
      </c>
      <c r="F19" s="62"/>
      <c r="G19" s="18">
        <v>139</v>
      </c>
      <c r="H19" s="19">
        <f t="shared" si="8"/>
        <v>138.65</v>
      </c>
      <c r="I19" s="52">
        <f t="shared" si="13"/>
        <v>45.65</v>
      </c>
      <c r="J19" s="20">
        <f t="shared" si="14"/>
        <v>93</v>
      </c>
      <c r="K19" s="20"/>
      <c r="L19" s="21"/>
      <c r="M19" s="54">
        <f t="shared" si="17"/>
        <v>3644.15517</v>
      </c>
      <c r="N19" s="20">
        <f t="shared" si="5"/>
        <v>72.883103399999996</v>
      </c>
      <c r="O19" s="23">
        <v>171</v>
      </c>
      <c r="P19" s="20">
        <v>17.2</v>
      </c>
      <c r="Q19" s="56">
        <f t="shared" si="15"/>
        <v>161.76599999999999</v>
      </c>
      <c r="R19" s="25"/>
      <c r="S19" s="26">
        <f t="shared" si="16"/>
        <v>3878.8042734000001</v>
      </c>
    </row>
    <row r="20" spans="1:19" x14ac:dyDescent="0.25">
      <c r="A20" s="44">
        <v>5</v>
      </c>
      <c r="B20" s="63" t="s">
        <v>30</v>
      </c>
      <c r="C20" s="14">
        <f t="shared" si="12"/>
        <v>464</v>
      </c>
      <c r="D20" s="60">
        <v>204</v>
      </c>
      <c r="E20" s="61">
        <v>260</v>
      </c>
      <c r="F20" s="62"/>
      <c r="G20" s="18">
        <v>429</v>
      </c>
      <c r="H20" s="19">
        <f t="shared" si="8"/>
        <v>429.32</v>
      </c>
      <c r="I20" s="52">
        <f t="shared" si="13"/>
        <v>169.32</v>
      </c>
      <c r="J20" s="20">
        <f t="shared" si="14"/>
        <v>260</v>
      </c>
      <c r="K20" s="20"/>
      <c r="L20" s="21"/>
      <c r="M20" s="54">
        <f t="shared" si="17"/>
        <v>9129.2238699999998</v>
      </c>
      <c r="N20" s="20">
        <f t="shared" si="5"/>
        <v>182.5844774</v>
      </c>
      <c r="O20" s="23">
        <v>171</v>
      </c>
      <c r="P20" s="20">
        <v>17.2</v>
      </c>
      <c r="Q20" s="56">
        <f t="shared" si="15"/>
        <v>600.00479999999993</v>
      </c>
      <c r="R20" s="25"/>
      <c r="S20" s="26">
        <f t="shared" si="16"/>
        <v>9911.8131474000002</v>
      </c>
    </row>
    <row r="21" spans="1:19" ht="31.5" x14ac:dyDescent="0.25">
      <c r="A21" s="44">
        <v>6</v>
      </c>
      <c r="B21" s="86" t="s">
        <v>31</v>
      </c>
      <c r="C21" s="14">
        <f>SUM(D21+E21+F21)</f>
        <v>189</v>
      </c>
      <c r="D21" s="60">
        <v>84</v>
      </c>
      <c r="E21" s="61">
        <v>105</v>
      </c>
      <c r="F21" s="64"/>
      <c r="G21" s="18">
        <v>175</v>
      </c>
      <c r="H21" s="19">
        <f>SUM(I21+J21+K21)</f>
        <v>174.72</v>
      </c>
      <c r="I21" s="52">
        <f t="shared" si="13"/>
        <v>69.72</v>
      </c>
      <c r="J21" s="20">
        <f t="shared" si="14"/>
        <v>105</v>
      </c>
      <c r="K21" s="20"/>
      <c r="L21" s="21"/>
      <c r="M21" s="54">
        <f t="shared" si="17"/>
        <v>4325.0602500000005</v>
      </c>
      <c r="N21" s="20">
        <f t="shared" si="5"/>
        <v>86.501205000000013</v>
      </c>
      <c r="O21" s="23">
        <v>171</v>
      </c>
      <c r="P21" s="20">
        <v>17.2</v>
      </c>
      <c r="Q21" s="56">
        <f t="shared" si="15"/>
        <v>247.0608</v>
      </c>
      <c r="R21" s="25"/>
      <c r="S21" s="26">
        <f t="shared" si="16"/>
        <v>4658.6222550000002</v>
      </c>
    </row>
    <row r="22" spans="1:19" ht="15.75" x14ac:dyDescent="0.25">
      <c r="A22" s="44">
        <v>7</v>
      </c>
      <c r="B22" s="59" t="s">
        <v>32</v>
      </c>
      <c r="C22" s="14">
        <f t="shared" ref="C22:C50" si="18">SUM(D22+E22+F22)</f>
        <v>176</v>
      </c>
      <c r="D22" s="60">
        <v>87</v>
      </c>
      <c r="E22" s="61">
        <v>89</v>
      </c>
      <c r="F22" s="64"/>
      <c r="G22" s="18">
        <v>161</v>
      </c>
      <c r="H22" s="19">
        <f t="shared" si="8"/>
        <v>161.20999999999998</v>
      </c>
      <c r="I22" s="52">
        <f t="shared" si="13"/>
        <v>72.209999999999994</v>
      </c>
      <c r="J22" s="20">
        <f t="shared" si="14"/>
        <v>89</v>
      </c>
      <c r="K22" s="20"/>
      <c r="L22" s="21"/>
      <c r="M22" s="54">
        <f t="shared" si="17"/>
        <v>4060.2638299999999</v>
      </c>
      <c r="N22" s="20">
        <f t="shared" si="5"/>
        <v>81.205276599999991</v>
      </c>
      <c r="O22" s="23">
        <v>171</v>
      </c>
      <c r="P22" s="20">
        <v>17.2</v>
      </c>
      <c r="Q22" s="56">
        <f t="shared" si="15"/>
        <v>255.8844</v>
      </c>
      <c r="R22" s="25"/>
      <c r="S22" s="26">
        <f t="shared" si="16"/>
        <v>4397.3535065999995</v>
      </c>
    </row>
    <row r="23" spans="1:19" ht="15.75" x14ac:dyDescent="0.25">
      <c r="A23" s="44">
        <v>8</v>
      </c>
      <c r="B23" s="59" t="s">
        <v>33</v>
      </c>
      <c r="C23" s="14">
        <f t="shared" si="18"/>
        <v>118</v>
      </c>
      <c r="D23" s="60">
        <v>64</v>
      </c>
      <c r="E23" s="61">
        <v>54</v>
      </c>
      <c r="F23" s="64"/>
      <c r="G23" s="18">
        <v>107</v>
      </c>
      <c r="H23" s="19">
        <f t="shared" si="8"/>
        <v>107.12</v>
      </c>
      <c r="I23" s="52">
        <f t="shared" si="13"/>
        <v>53.12</v>
      </c>
      <c r="J23" s="20">
        <f t="shared" si="14"/>
        <v>54</v>
      </c>
      <c r="K23" s="20"/>
      <c r="L23" s="21"/>
      <c r="M23" s="54">
        <f t="shared" si="17"/>
        <v>3038.9062100000001</v>
      </c>
      <c r="N23" s="20">
        <f t="shared" si="5"/>
        <v>60.778124200000001</v>
      </c>
      <c r="O23" s="23">
        <v>171</v>
      </c>
      <c r="P23" s="20">
        <v>17.2</v>
      </c>
      <c r="Q23" s="56">
        <f t="shared" si="15"/>
        <v>188.23679999999999</v>
      </c>
      <c r="R23" s="25"/>
      <c r="S23" s="26">
        <f t="shared" si="16"/>
        <v>3287.9211341999999</v>
      </c>
    </row>
    <row r="24" spans="1:19" ht="15.75" x14ac:dyDescent="0.25">
      <c r="A24" s="44">
        <v>9</v>
      </c>
      <c r="B24" s="59" t="s">
        <v>34</v>
      </c>
      <c r="C24" s="14">
        <f t="shared" si="18"/>
        <v>84</v>
      </c>
      <c r="D24" s="60">
        <v>39</v>
      </c>
      <c r="E24" s="61">
        <v>45</v>
      </c>
      <c r="F24" s="64"/>
      <c r="G24" s="18">
        <v>77</v>
      </c>
      <c r="H24" s="19">
        <f>SUM(I24+J24+K24)</f>
        <v>77.37</v>
      </c>
      <c r="I24" s="52">
        <f t="shared" si="13"/>
        <v>32.369999999999997</v>
      </c>
      <c r="J24" s="20">
        <f t="shared" si="14"/>
        <v>45</v>
      </c>
      <c r="K24" s="20"/>
      <c r="L24" s="21"/>
      <c r="M24" s="54">
        <f>G24*(91*19499+1046500)/91*0.97/1000</f>
        <v>2315.31531</v>
      </c>
      <c r="N24" s="20">
        <f t="shared" si="5"/>
        <v>46.306306200000002</v>
      </c>
      <c r="O24" s="23">
        <v>171</v>
      </c>
      <c r="P24" s="20">
        <v>17.2</v>
      </c>
      <c r="Q24" s="56">
        <f t="shared" si="15"/>
        <v>114.70679999999999</v>
      </c>
      <c r="R24" s="25"/>
      <c r="S24" s="26">
        <f t="shared" si="16"/>
        <v>2476.3284162</v>
      </c>
    </row>
    <row r="25" spans="1:19" ht="15.75" x14ac:dyDescent="0.25">
      <c r="A25" s="44">
        <v>10</v>
      </c>
      <c r="B25" s="59" t="s">
        <v>35</v>
      </c>
      <c r="C25" s="14">
        <f t="shared" si="18"/>
        <v>184</v>
      </c>
      <c r="D25" s="60">
        <v>65</v>
      </c>
      <c r="E25" s="61">
        <v>119</v>
      </c>
      <c r="F25" s="64"/>
      <c r="G25" s="18">
        <v>173</v>
      </c>
      <c r="H25" s="19">
        <f t="shared" si="8"/>
        <v>172.95</v>
      </c>
      <c r="I25" s="52">
        <f t="shared" si="13"/>
        <v>53.949999999999996</v>
      </c>
      <c r="J25" s="20">
        <f t="shared" si="14"/>
        <v>119</v>
      </c>
      <c r="K25" s="20"/>
      <c r="L25" s="21"/>
      <c r="M25" s="54">
        <f t="shared" si="17"/>
        <v>4287.2321899999997</v>
      </c>
      <c r="N25" s="20">
        <f t="shared" si="5"/>
        <v>85.744643799999992</v>
      </c>
      <c r="O25" s="23">
        <v>171</v>
      </c>
      <c r="P25" s="20">
        <v>17.2</v>
      </c>
      <c r="Q25" s="56">
        <f t="shared" si="15"/>
        <v>191.178</v>
      </c>
      <c r="R25" s="25"/>
      <c r="S25" s="26">
        <f t="shared" si="16"/>
        <v>4564.1548337999993</v>
      </c>
    </row>
    <row r="26" spans="1:19" ht="15.75" x14ac:dyDescent="0.25">
      <c r="A26" s="44">
        <v>11</v>
      </c>
      <c r="B26" s="59" t="s">
        <v>36</v>
      </c>
      <c r="C26" s="14">
        <f t="shared" si="18"/>
        <v>301</v>
      </c>
      <c r="D26" s="60">
        <v>145</v>
      </c>
      <c r="E26" s="61">
        <v>156</v>
      </c>
      <c r="F26" s="64"/>
      <c r="G26" s="18">
        <v>276</v>
      </c>
      <c r="H26" s="19">
        <f t="shared" si="8"/>
        <v>276.35000000000002</v>
      </c>
      <c r="I26" s="52">
        <f t="shared" si="13"/>
        <v>120.35</v>
      </c>
      <c r="J26" s="20">
        <f t="shared" si="14"/>
        <v>156</v>
      </c>
      <c r="K26" s="20"/>
      <c r="L26" s="21"/>
      <c r="M26" s="54">
        <f t="shared" si="17"/>
        <v>6235.3772800000006</v>
      </c>
      <c r="N26" s="20">
        <f>M26*2%</f>
        <v>124.70754560000002</v>
      </c>
      <c r="O26" s="23">
        <v>171</v>
      </c>
      <c r="P26" s="20">
        <v>17.2</v>
      </c>
      <c r="Q26" s="56">
        <f t="shared" si="15"/>
        <v>426.47399999999999</v>
      </c>
      <c r="R26" s="25"/>
      <c r="S26" s="26">
        <f t="shared" si="16"/>
        <v>6786.558825600001</v>
      </c>
    </row>
    <row r="27" spans="1:19" ht="15.75" x14ac:dyDescent="0.25">
      <c r="A27" s="44">
        <v>12</v>
      </c>
      <c r="B27" s="59" t="s">
        <v>37</v>
      </c>
      <c r="C27" s="14">
        <f t="shared" si="18"/>
        <v>101</v>
      </c>
      <c r="D27" s="60">
        <v>41</v>
      </c>
      <c r="E27" s="61">
        <v>60</v>
      </c>
      <c r="F27" s="64"/>
      <c r="G27" s="18">
        <v>94</v>
      </c>
      <c r="H27" s="19">
        <f t="shared" si="8"/>
        <v>94.03</v>
      </c>
      <c r="I27" s="52">
        <f t="shared" si="13"/>
        <v>34.03</v>
      </c>
      <c r="J27" s="20">
        <f t="shared" si="14"/>
        <v>60</v>
      </c>
      <c r="K27" s="20"/>
      <c r="L27" s="21"/>
      <c r="M27" s="54">
        <f t="shared" si="17"/>
        <v>2793.0238199999999</v>
      </c>
      <c r="N27" s="20">
        <f t="shared" si="5"/>
        <v>55.860476399999996</v>
      </c>
      <c r="O27" s="23">
        <v>171</v>
      </c>
      <c r="P27" s="20">
        <v>17.2</v>
      </c>
      <c r="Q27" s="56">
        <f t="shared" si="15"/>
        <v>120.58919999999999</v>
      </c>
      <c r="R27" s="25"/>
      <c r="S27" s="26">
        <f t="shared" si="16"/>
        <v>2969.4734963999999</v>
      </c>
    </row>
    <row r="28" spans="1:19" ht="15.75" x14ac:dyDescent="0.25">
      <c r="A28" s="44">
        <v>13</v>
      </c>
      <c r="B28" s="59" t="s">
        <v>38</v>
      </c>
      <c r="C28" s="14">
        <f t="shared" si="18"/>
        <v>120</v>
      </c>
      <c r="D28" s="60">
        <v>39</v>
      </c>
      <c r="E28" s="61">
        <v>81</v>
      </c>
      <c r="F28" s="64"/>
      <c r="G28" s="18">
        <v>113</v>
      </c>
      <c r="H28" s="19">
        <f t="shared" si="8"/>
        <v>113.37</v>
      </c>
      <c r="I28" s="52">
        <f t="shared" si="13"/>
        <v>32.369999999999997</v>
      </c>
      <c r="J28" s="20">
        <f t="shared" si="14"/>
        <v>81</v>
      </c>
      <c r="K28" s="20"/>
      <c r="L28" s="21"/>
      <c r="M28" s="54">
        <f t="shared" si="17"/>
        <v>3152.39039</v>
      </c>
      <c r="N28" s="20">
        <f t="shared" si="5"/>
        <v>63.047807800000001</v>
      </c>
      <c r="O28" s="23">
        <v>171</v>
      </c>
      <c r="P28" s="20">
        <v>17.2</v>
      </c>
      <c r="Q28" s="56">
        <f t="shared" si="15"/>
        <v>114.70679999999999</v>
      </c>
      <c r="R28" s="25"/>
      <c r="S28" s="26">
        <f t="shared" si="16"/>
        <v>3330.1449978000001</v>
      </c>
    </row>
    <row r="29" spans="1:19" ht="15.75" x14ac:dyDescent="0.25">
      <c r="A29" s="44">
        <v>14</v>
      </c>
      <c r="B29" s="59" t="s">
        <v>39</v>
      </c>
      <c r="C29" s="14">
        <f t="shared" si="18"/>
        <v>87</v>
      </c>
      <c r="D29" s="60">
        <v>35</v>
      </c>
      <c r="E29" s="61">
        <v>52</v>
      </c>
      <c r="F29" s="64"/>
      <c r="G29" s="18">
        <v>81</v>
      </c>
      <c r="H29" s="19">
        <f t="shared" si="8"/>
        <v>81.05</v>
      </c>
      <c r="I29" s="52">
        <f t="shared" si="13"/>
        <v>29.049999999999997</v>
      </c>
      <c r="J29" s="20">
        <f t="shared" si="14"/>
        <v>52</v>
      </c>
      <c r="K29" s="20"/>
      <c r="L29" s="21"/>
      <c r="M29" s="22">
        <f>G29*(91*19499+1046500)/91*0.97/1000</f>
        <v>2435.5914299999995</v>
      </c>
      <c r="N29" s="20">
        <f t="shared" si="5"/>
        <v>48.71182859999999</v>
      </c>
      <c r="O29" s="23">
        <v>171</v>
      </c>
      <c r="P29" s="20">
        <v>17.2</v>
      </c>
      <c r="Q29" s="56">
        <f t="shared" si="15"/>
        <v>102.94199999999999</v>
      </c>
      <c r="R29" s="25"/>
      <c r="S29" s="26">
        <f t="shared" si="16"/>
        <v>2587.2452585999995</v>
      </c>
    </row>
    <row r="30" spans="1:19" x14ac:dyDescent="0.25">
      <c r="A30" s="44">
        <v>15</v>
      </c>
      <c r="B30" s="63" t="s">
        <v>40</v>
      </c>
      <c r="C30" s="14">
        <f t="shared" si="18"/>
        <v>187</v>
      </c>
      <c r="D30" s="60">
        <v>82</v>
      </c>
      <c r="E30" s="61">
        <v>105</v>
      </c>
      <c r="F30" s="64"/>
      <c r="G30" s="18">
        <v>173</v>
      </c>
      <c r="H30" s="19">
        <f t="shared" si="8"/>
        <v>173.06</v>
      </c>
      <c r="I30" s="52">
        <f t="shared" si="13"/>
        <v>68.06</v>
      </c>
      <c r="J30" s="20">
        <f t="shared" si="14"/>
        <v>105</v>
      </c>
      <c r="K30" s="20"/>
      <c r="L30" s="21"/>
      <c r="M30" s="22">
        <f t="shared" si="17"/>
        <v>4287.2321899999997</v>
      </c>
      <c r="N30" s="20">
        <f t="shared" si="5"/>
        <v>85.744643799999992</v>
      </c>
      <c r="O30" s="23">
        <v>171</v>
      </c>
      <c r="P30" s="20">
        <v>17.2</v>
      </c>
      <c r="Q30" s="56">
        <f t="shared" si="15"/>
        <v>241.17839999999998</v>
      </c>
      <c r="R30" s="25"/>
      <c r="S30" s="26">
        <f t="shared" si="16"/>
        <v>4614.1552338000001</v>
      </c>
    </row>
    <row r="31" spans="1:19" x14ac:dyDescent="0.25">
      <c r="A31" s="44">
        <v>16</v>
      </c>
      <c r="B31" s="63" t="s">
        <v>41</v>
      </c>
      <c r="C31" s="14">
        <f t="shared" si="18"/>
        <v>87</v>
      </c>
      <c r="D31" s="60">
        <v>32</v>
      </c>
      <c r="E31" s="61">
        <v>55</v>
      </c>
      <c r="F31" s="64"/>
      <c r="G31" s="18">
        <v>82</v>
      </c>
      <c r="H31" s="19">
        <f t="shared" si="8"/>
        <v>81.56</v>
      </c>
      <c r="I31" s="52">
        <f t="shared" si="13"/>
        <v>26.56</v>
      </c>
      <c r="J31" s="20">
        <f t="shared" si="14"/>
        <v>55</v>
      </c>
      <c r="K31" s="20"/>
      <c r="L31" s="21"/>
      <c r="M31" s="22">
        <f>G31*(91*19499+1046500)/91*0.97/1000</f>
        <v>2465.6604600000001</v>
      </c>
      <c r="N31" s="20">
        <f t="shared" si="5"/>
        <v>49.313209200000003</v>
      </c>
      <c r="O31" s="23">
        <v>171</v>
      </c>
      <c r="P31" s="20">
        <v>17.2</v>
      </c>
      <c r="Q31" s="56">
        <f t="shared" si="15"/>
        <v>94.118399999999994</v>
      </c>
      <c r="R31" s="25"/>
      <c r="S31" s="26">
        <f t="shared" si="16"/>
        <v>2609.0920692</v>
      </c>
    </row>
    <row r="32" spans="1:19" x14ac:dyDescent="0.25">
      <c r="A32" s="44">
        <v>17</v>
      </c>
      <c r="B32" s="63" t="s">
        <v>42</v>
      </c>
      <c r="C32" s="14">
        <f t="shared" si="18"/>
        <v>119</v>
      </c>
      <c r="D32" s="60">
        <v>54</v>
      </c>
      <c r="E32" s="61">
        <v>65</v>
      </c>
      <c r="F32" s="64"/>
      <c r="G32" s="18">
        <v>110</v>
      </c>
      <c r="H32" s="19">
        <f t="shared" si="8"/>
        <v>109.82</v>
      </c>
      <c r="I32" s="52">
        <f t="shared" si="13"/>
        <v>44.82</v>
      </c>
      <c r="J32" s="20">
        <f t="shared" si="14"/>
        <v>65</v>
      </c>
      <c r="K32" s="20"/>
      <c r="L32" s="21"/>
      <c r="M32" s="22">
        <f t="shared" si="17"/>
        <v>3095.6482999999998</v>
      </c>
      <c r="N32" s="20">
        <f t="shared" si="5"/>
        <v>61.912965999999997</v>
      </c>
      <c r="O32" s="23">
        <v>171</v>
      </c>
      <c r="P32" s="20">
        <v>17.2</v>
      </c>
      <c r="Q32" s="56">
        <f t="shared" si="15"/>
        <v>158.82479999999998</v>
      </c>
      <c r="R32" s="25"/>
      <c r="S32" s="26">
        <f t="shared" si="16"/>
        <v>3316.386066</v>
      </c>
    </row>
    <row r="33" spans="1:19" x14ac:dyDescent="0.25">
      <c r="A33" s="44">
        <v>18</v>
      </c>
      <c r="B33" s="63" t="s">
        <v>43</v>
      </c>
      <c r="C33" s="14">
        <f t="shared" si="18"/>
        <v>187</v>
      </c>
      <c r="D33" s="60">
        <v>79</v>
      </c>
      <c r="E33" s="61">
        <v>108</v>
      </c>
      <c r="F33" s="64"/>
      <c r="G33" s="18">
        <v>174</v>
      </c>
      <c r="H33" s="19">
        <f t="shared" si="8"/>
        <v>173.57</v>
      </c>
      <c r="I33" s="52">
        <f t="shared" si="13"/>
        <v>65.569999999999993</v>
      </c>
      <c r="J33" s="20">
        <f t="shared" si="14"/>
        <v>108</v>
      </c>
      <c r="K33" s="20"/>
      <c r="L33" s="21"/>
      <c r="M33" s="22">
        <f t="shared" si="17"/>
        <v>4306.1462199999996</v>
      </c>
      <c r="N33" s="20">
        <f t="shared" si="5"/>
        <v>86.122924399999988</v>
      </c>
      <c r="O33" s="23">
        <v>171</v>
      </c>
      <c r="P33" s="20">
        <v>17.2</v>
      </c>
      <c r="Q33" s="56">
        <f t="shared" si="15"/>
        <v>232.35479999999998</v>
      </c>
      <c r="R33" s="25"/>
      <c r="S33" s="26">
        <f t="shared" si="16"/>
        <v>4624.6239443999993</v>
      </c>
    </row>
    <row r="34" spans="1:19" ht="45" x14ac:dyDescent="0.25">
      <c r="A34" s="44">
        <v>19</v>
      </c>
      <c r="B34" s="65" t="s">
        <v>44</v>
      </c>
      <c r="C34" s="14">
        <f t="shared" si="18"/>
        <v>89</v>
      </c>
      <c r="D34" s="60">
        <v>37</v>
      </c>
      <c r="E34" s="61">
        <v>52</v>
      </c>
      <c r="F34" s="64"/>
      <c r="G34" s="18">
        <v>83</v>
      </c>
      <c r="H34" s="19">
        <f t="shared" si="8"/>
        <v>82.71</v>
      </c>
      <c r="I34" s="52">
        <f t="shared" si="13"/>
        <v>30.709999999999997</v>
      </c>
      <c r="J34" s="20">
        <f t="shared" si="14"/>
        <v>52</v>
      </c>
      <c r="K34" s="20"/>
      <c r="L34" s="21"/>
      <c r="M34" s="22">
        <f>G34*(91*19499+1046500)/91*0.97/1000</f>
        <v>2495.7294899999997</v>
      </c>
      <c r="N34" s="24">
        <f t="shared" si="5"/>
        <v>49.914589799999995</v>
      </c>
      <c r="O34" s="23">
        <v>171</v>
      </c>
      <c r="P34" s="20">
        <v>17.2</v>
      </c>
      <c r="Q34" s="56">
        <f t="shared" si="15"/>
        <v>108.8244</v>
      </c>
      <c r="R34" s="25"/>
      <c r="S34" s="26">
        <f t="shared" si="16"/>
        <v>2654.4684797999998</v>
      </c>
    </row>
    <row r="35" spans="1:19" x14ac:dyDescent="0.25">
      <c r="A35" s="44">
        <v>20</v>
      </c>
      <c r="B35" s="63" t="s">
        <v>45</v>
      </c>
      <c r="C35" s="14">
        <f t="shared" si="18"/>
        <v>231</v>
      </c>
      <c r="D35" s="60">
        <v>118</v>
      </c>
      <c r="E35" s="61">
        <v>113</v>
      </c>
      <c r="F35" s="64"/>
      <c r="G35" s="18">
        <v>211</v>
      </c>
      <c r="H35" s="19">
        <f t="shared" si="8"/>
        <v>210.94</v>
      </c>
      <c r="I35" s="52">
        <f t="shared" si="13"/>
        <v>97.94</v>
      </c>
      <c r="J35" s="20">
        <f t="shared" si="14"/>
        <v>113</v>
      </c>
      <c r="K35" s="20"/>
      <c r="L35" s="21"/>
      <c r="M35" s="22">
        <f>(19499*G35+1046500)*0.97/1000</f>
        <v>5005.96533</v>
      </c>
      <c r="N35" s="20">
        <f t="shared" si="5"/>
        <v>100.1193066</v>
      </c>
      <c r="O35" s="23">
        <v>171</v>
      </c>
      <c r="P35" s="20">
        <v>17.2</v>
      </c>
      <c r="Q35" s="56">
        <f t="shared" si="15"/>
        <v>347.0616</v>
      </c>
      <c r="R35" s="25"/>
      <c r="S35" s="26">
        <f t="shared" si="16"/>
        <v>5453.1462365999996</v>
      </c>
    </row>
    <row r="36" spans="1:19" x14ac:dyDescent="0.25">
      <c r="A36" s="44">
        <v>21</v>
      </c>
      <c r="B36" s="63" t="s">
        <v>46</v>
      </c>
      <c r="C36" s="14">
        <f t="shared" si="18"/>
        <v>126</v>
      </c>
      <c r="D36" s="60">
        <v>57</v>
      </c>
      <c r="E36" s="61">
        <v>69</v>
      </c>
      <c r="F36" s="64"/>
      <c r="G36" s="18">
        <v>116</v>
      </c>
      <c r="H36" s="19">
        <f t="shared" si="8"/>
        <v>116.31</v>
      </c>
      <c r="I36" s="52">
        <f t="shared" si="13"/>
        <v>47.309999999999995</v>
      </c>
      <c r="J36" s="20">
        <f t="shared" si="14"/>
        <v>69</v>
      </c>
      <c r="K36" s="20"/>
      <c r="L36" s="21"/>
      <c r="M36" s="22">
        <f t="shared" si="17"/>
        <v>3209.1324799999998</v>
      </c>
      <c r="N36" s="20">
        <f t="shared" si="5"/>
        <v>64.182649599999991</v>
      </c>
      <c r="O36" s="23">
        <v>171</v>
      </c>
      <c r="P36" s="20">
        <v>17.2</v>
      </c>
      <c r="Q36" s="56">
        <f t="shared" si="15"/>
        <v>167.64839999999998</v>
      </c>
      <c r="R36" s="25"/>
      <c r="S36" s="26">
        <f t="shared" si="16"/>
        <v>3440.9635295999997</v>
      </c>
    </row>
    <row r="37" spans="1:19" x14ac:dyDescent="0.25">
      <c r="A37" s="44">
        <v>22</v>
      </c>
      <c r="B37" s="63" t="s">
        <v>47</v>
      </c>
      <c r="C37" s="14">
        <f t="shared" si="18"/>
        <v>101</v>
      </c>
      <c r="D37" s="60">
        <v>52</v>
      </c>
      <c r="E37" s="61">
        <v>49</v>
      </c>
      <c r="F37" s="64"/>
      <c r="G37" s="18">
        <v>92</v>
      </c>
      <c r="H37" s="19">
        <f t="shared" si="8"/>
        <v>92.16</v>
      </c>
      <c r="I37" s="52">
        <f t="shared" si="13"/>
        <v>43.16</v>
      </c>
      <c r="J37" s="20">
        <f t="shared" si="14"/>
        <v>49</v>
      </c>
      <c r="K37" s="20"/>
      <c r="L37" s="21"/>
      <c r="M37" s="22">
        <f t="shared" si="17"/>
        <v>2755.1957599999996</v>
      </c>
      <c r="N37" s="20">
        <f t="shared" si="5"/>
        <v>55.103915199999989</v>
      </c>
      <c r="O37" s="23">
        <v>171</v>
      </c>
      <c r="P37" s="20">
        <v>17.2</v>
      </c>
      <c r="Q37" s="56">
        <f t="shared" si="15"/>
        <v>152.94239999999999</v>
      </c>
      <c r="R37" s="25"/>
      <c r="S37" s="26">
        <f t="shared" si="16"/>
        <v>2963.2420751999998</v>
      </c>
    </row>
    <row r="38" spans="1:19" ht="15.75" x14ac:dyDescent="0.25">
      <c r="A38" s="44">
        <v>23</v>
      </c>
      <c r="B38" s="59" t="s">
        <v>48</v>
      </c>
      <c r="C38" s="14">
        <f t="shared" si="18"/>
        <v>110</v>
      </c>
      <c r="D38" s="60">
        <v>56</v>
      </c>
      <c r="E38" s="61">
        <v>54</v>
      </c>
      <c r="F38" s="64"/>
      <c r="G38" s="18">
        <v>101</v>
      </c>
      <c r="H38" s="19">
        <f t="shared" si="8"/>
        <v>100.47999999999999</v>
      </c>
      <c r="I38" s="52">
        <f t="shared" si="13"/>
        <v>46.48</v>
      </c>
      <c r="J38" s="20">
        <f t="shared" si="14"/>
        <v>54</v>
      </c>
      <c r="K38" s="20"/>
      <c r="L38" s="21"/>
      <c r="M38" s="22">
        <f t="shared" si="17"/>
        <v>2925.4220299999997</v>
      </c>
      <c r="N38" s="20">
        <f t="shared" si="5"/>
        <v>58.508440599999993</v>
      </c>
      <c r="O38" s="23">
        <v>171</v>
      </c>
      <c r="P38" s="20">
        <v>17.2</v>
      </c>
      <c r="Q38" s="56">
        <f t="shared" si="15"/>
        <v>164.70719999999997</v>
      </c>
      <c r="R38" s="25"/>
      <c r="S38" s="26">
        <f t="shared" si="16"/>
        <v>3148.6376705999996</v>
      </c>
    </row>
    <row r="39" spans="1:19" ht="15.75" x14ac:dyDescent="0.25">
      <c r="A39" s="44">
        <v>24</v>
      </c>
      <c r="B39" s="59" t="s">
        <v>49</v>
      </c>
      <c r="C39" s="14">
        <f t="shared" si="18"/>
        <v>132</v>
      </c>
      <c r="D39" s="60">
        <v>43</v>
      </c>
      <c r="E39" s="61">
        <v>89</v>
      </c>
      <c r="F39" s="64"/>
      <c r="G39" s="18">
        <v>125</v>
      </c>
      <c r="H39" s="19">
        <f t="shared" si="8"/>
        <v>124.69</v>
      </c>
      <c r="I39" s="52">
        <f t="shared" si="13"/>
        <v>35.69</v>
      </c>
      <c r="J39" s="20">
        <f t="shared" si="14"/>
        <v>89</v>
      </c>
      <c r="K39" s="20"/>
      <c r="L39" s="21"/>
      <c r="M39" s="22">
        <f t="shared" si="17"/>
        <v>3379.3587499999999</v>
      </c>
      <c r="N39" s="20">
        <f t="shared" si="5"/>
        <v>67.587175000000002</v>
      </c>
      <c r="O39" s="23">
        <v>171</v>
      </c>
      <c r="P39" s="20">
        <v>17.2</v>
      </c>
      <c r="Q39" s="56">
        <f t="shared" si="15"/>
        <v>126.4716</v>
      </c>
      <c r="R39" s="25"/>
      <c r="S39" s="26">
        <f t="shared" si="16"/>
        <v>3573.4175249999998</v>
      </c>
    </row>
    <row r="40" spans="1:19" x14ac:dyDescent="0.25">
      <c r="A40" s="44">
        <v>25</v>
      </c>
      <c r="B40" s="63" t="s">
        <v>50</v>
      </c>
      <c r="C40" s="14">
        <f t="shared" si="18"/>
        <v>80</v>
      </c>
      <c r="D40" s="60">
        <v>36</v>
      </c>
      <c r="E40" s="61">
        <v>44</v>
      </c>
      <c r="F40" s="64"/>
      <c r="G40" s="18">
        <v>74</v>
      </c>
      <c r="H40" s="19">
        <f t="shared" si="8"/>
        <v>73.88</v>
      </c>
      <c r="I40" s="52">
        <f t="shared" si="13"/>
        <v>29.88</v>
      </c>
      <c r="J40" s="20">
        <f t="shared" si="14"/>
        <v>44</v>
      </c>
      <c r="K40" s="20"/>
      <c r="L40" s="21"/>
      <c r="M40" s="22">
        <f>G40*(91*19499+1046500)/91*0.97/1000</f>
        <v>2225.1082199999996</v>
      </c>
      <c r="N40" s="20">
        <f t="shared" si="5"/>
        <v>44.502164399999991</v>
      </c>
      <c r="O40" s="23">
        <v>171</v>
      </c>
      <c r="P40" s="20">
        <v>17.2</v>
      </c>
      <c r="Q40" s="56">
        <f t="shared" si="15"/>
        <v>105.8832</v>
      </c>
      <c r="R40" s="25"/>
      <c r="S40" s="26">
        <f t="shared" si="16"/>
        <v>2375.4935843999997</v>
      </c>
    </row>
    <row r="41" spans="1:19" x14ac:dyDescent="0.25">
      <c r="A41" s="44">
        <v>26</v>
      </c>
      <c r="B41" s="63" t="s">
        <v>51</v>
      </c>
      <c r="C41" s="14">
        <f t="shared" si="18"/>
        <v>115</v>
      </c>
      <c r="D41" s="60">
        <v>43</v>
      </c>
      <c r="E41" s="61">
        <v>72</v>
      </c>
      <c r="F41" s="64"/>
      <c r="G41" s="18">
        <v>108</v>
      </c>
      <c r="H41" s="19">
        <f t="shared" si="8"/>
        <v>107.69</v>
      </c>
      <c r="I41" s="52">
        <f t="shared" si="13"/>
        <v>35.69</v>
      </c>
      <c r="J41" s="20">
        <f t="shared" si="14"/>
        <v>72</v>
      </c>
      <c r="K41" s="20"/>
      <c r="L41" s="21"/>
      <c r="M41" s="22">
        <f t="shared" si="17"/>
        <v>3057.8202399999996</v>
      </c>
      <c r="N41" s="20">
        <f t="shared" si="5"/>
        <v>61.15640479999999</v>
      </c>
      <c r="O41" s="23">
        <v>171</v>
      </c>
      <c r="P41" s="20">
        <v>17.2</v>
      </c>
      <c r="Q41" s="56">
        <f t="shared" si="15"/>
        <v>126.4716</v>
      </c>
      <c r="R41" s="25"/>
      <c r="S41" s="26">
        <f t="shared" si="16"/>
        <v>3245.4482447999994</v>
      </c>
    </row>
    <row r="42" spans="1:19" x14ac:dyDescent="0.25">
      <c r="A42" s="44">
        <v>27</v>
      </c>
      <c r="B42" s="63" t="s">
        <v>52</v>
      </c>
      <c r="C42" s="14">
        <f t="shared" si="18"/>
        <v>86</v>
      </c>
      <c r="D42" s="60">
        <v>28</v>
      </c>
      <c r="E42" s="61">
        <v>58</v>
      </c>
      <c r="F42" s="64"/>
      <c r="G42" s="18">
        <v>81</v>
      </c>
      <c r="H42" s="19">
        <f t="shared" si="8"/>
        <v>81.239999999999995</v>
      </c>
      <c r="I42" s="52">
        <f t="shared" si="13"/>
        <v>23.24</v>
      </c>
      <c r="J42" s="20">
        <f t="shared" si="14"/>
        <v>58</v>
      </c>
      <c r="K42" s="20"/>
      <c r="L42" s="21"/>
      <c r="M42" s="22">
        <f>G42*(91*19499+1046500)/91*0.97/1000</f>
        <v>2435.5914299999995</v>
      </c>
      <c r="N42" s="20">
        <f t="shared" si="5"/>
        <v>48.71182859999999</v>
      </c>
      <c r="O42" s="23">
        <v>171</v>
      </c>
      <c r="P42" s="20">
        <v>17.2</v>
      </c>
      <c r="Q42" s="56">
        <f t="shared" si="15"/>
        <v>82.353599999999986</v>
      </c>
      <c r="R42" s="25"/>
      <c r="S42" s="26">
        <f t="shared" si="16"/>
        <v>2566.6568585999994</v>
      </c>
    </row>
    <row r="43" spans="1:19" x14ac:dyDescent="0.25">
      <c r="A43" s="44">
        <v>28</v>
      </c>
      <c r="B43" s="63" t="s">
        <v>53</v>
      </c>
      <c r="C43" s="14">
        <f t="shared" si="18"/>
        <v>72</v>
      </c>
      <c r="D43" s="60">
        <v>39</v>
      </c>
      <c r="E43" s="61">
        <v>33</v>
      </c>
      <c r="F43" s="64"/>
      <c r="G43" s="18">
        <v>65</v>
      </c>
      <c r="H43" s="19">
        <f t="shared" si="8"/>
        <v>65.37</v>
      </c>
      <c r="I43" s="52">
        <f t="shared" si="13"/>
        <v>32.369999999999997</v>
      </c>
      <c r="J43" s="20">
        <f t="shared" si="14"/>
        <v>33</v>
      </c>
      <c r="K43" s="20"/>
      <c r="L43" s="21"/>
      <c r="M43" s="22">
        <f t="shared" ref="M43" si="19">G43*(91*19499+1046500)/91*0.97/1000</f>
        <v>1954.48695</v>
      </c>
      <c r="N43" s="20">
        <f t="shared" si="5"/>
        <v>39.089739000000002</v>
      </c>
      <c r="O43" s="23">
        <v>171</v>
      </c>
      <c r="P43" s="20">
        <v>17.2</v>
      </c>
      <c r="Q43" s="56">
        <f t="shared" si="15"/>
        <v>114.70679999999999</v>
      </c>
      <c r="R43" s="25"/>
      <c r="S43" s="26">
        <f t="shared" si="16"/>
        <v>2108.2834889999999</v>
      </c>
    </row>
    <row r="44" spans="1:19" ht="31.5" x14ac:dyDescent="0.25">
      <c r="A44" s="44">
        <v>29</v>
      </c>
      <c r="B44" s="66" t="s">
        <v>54</v>
      </c>
      <c r="C44" s="14">
        <f t="shared" si="18"/>
        <v>62</v>
      </c>
      <c r="D44" s="60">
        <v>30</v>
      </c>
      <c r="E44" s="61">
        <v>32</v>
      </c>
      <c r="F44" s="64"/>
      <c r="G44" s="18">
        <v>57</v>
      </c>
      <c r="H44" s="19">
        <f t="shared" si="8"/>
        <v>56.9</v>
      </c>
      <c r="I44" s="52">
        <f t="shared" si="13"/>
        <v>24.9</v>
      </c>
      <c r="J44" s="20">
        <f t="shared" si="14"/>
        <v>32</v>
      </c>
      <c r="K44" s="20"/>
      <c r="L44" s="21"/>
      <c r="M44" s="22">
        <f>G44*(91*19499+1046500)/91*0.97/1000</f>
        <v>1713.93471</v>
      </c>
      <c r="N44" s="20">
        <f t="shared" si="5"/>
        <v>34.278694199999997</v>
      </c>
      <c r="O44" s="23">
        <v>171</v>
      </c>
      <c r="P44" s="20">
        <v>17.2</v>
      </c>
      <c r="Q44" s="56">
        <f t="shared" si="15"/>
        <v>88.236000000000004</v>
      </c>
      <c r="R44" s="25"/>
      <c r="S44" s="26">
        <f t="shared" si="16"/>
        <v>1836.4494042000001</v>
      </c>
    </row>
    <row r="45" spans="1:19" x14ac:dyDescent="0.25">
      <c r="A45" s="44">
        <v>30</v>
      </c>
      <c r="B45" s="63" t="s">
        <v>55</v>
      </c>
      <c r="C45" s="14">
        <f t="shared" si="18"/>
        <v>120</v>
      </c>
      <c r="D45" s="60">
        <v>43</v>
      </c>
      <c r="E45" s="61">
        <v>77</v>
      </c>
      <c r="F45" s="64"/>
      <c r="G45" s="18">
        <v>113</v>
      </c>
      <c r="H45" s="19">
        <f t="shared" si="8"/>
        <v>112.69</v>
      </c>
      <c r="I45" s="52">
        <f t="shared" si="13"/>
        <v>35.69</v>
      </c>
      <c r="J45" s="20">
        <f t="shared" si="14"/>
        <v>77</v>
      </c>
      <c r="K45" s="20"/>
      <c r="L45" s="21"/>
      <c r="M45" s="22">
        <f t="shared" ref="M45" si="20">(19499*G45+1046500)*0.97/1000</f>
        <v>3152.39039</v>
      </c>
      <c r="N45" s="20">
        <f t="shared" si="5"/>
        <v>63.047807800000001</v>
      </c>
      <c r="O45" s="23">
        <v>171</v>
      </c>
      <c r="P45" s="20">
        <v>17.2</v>
      </c>
      <c r="Q45" s="56">
        <f t="shared" si="15"/>
        <v>126.4716</v>
      </c>
      <c r="R45" s="25"/>
      <c r="S45" s="26">
        <f t="shared" si="16"/>
        <v>3341.9097978</v>
      </c>
    </row>
    <row r="46" spans="1:19" ht="31.5" x14ac:dyDescent="0.25">
      <c r="A46" s="44">
        <v>31</v>
      </c>
      <c r="B46" s="86" t="s">
        <v>56</v>
      </c>
      <c r="C46" s="14">
        <f t="shared" si="18"/>
        <v>69</v>
      </c>
      <c r="D46" s="60">
        <v>35</v>
      </c>
      <c r="E46" s="61">
        <v>34</v>
      </c>
      <c r="F46" s="64"/>
      <c r="G46" s="18">
        <v>63</v>
      </c>
      <c r="H46" s="19">
        <f t="shared" si="8"/>
        <v>63.05</v>
      </c>
      <c r="I46" s="52">
        <f t="shared" si="13"/>
        <v>29.049999999999997</v>
      </c>
      <c r="J46" s="20">
        <f t="shared" si="14"/>
        <v>34</v>
      </c>
      <c r="K46" s="20"/>
      <c r="L46" s="21"/>
      <c r="M46" s="22">
        <f>G46*(91*19499+1046500)/91*0.97/1000</f>
        <v>1894.34889</v>
      </c>
      <c r="N46" s="20">
        <f t="shared" si="5"/>
        <v>37.886977799999997</v>
      </c>
      <c r="O46" s="23">
        <v>171</v>
      </c>
      <c r="P46" s="20">
        <v>17.2</v>
      </c>
      <c r="Q46" s="56">
        <f t="shared" si="15"/>
        <v>102.94199999999999</v>
      </c>
      <c r="R46" s="25"/>
      <c r="S46" s="26">
        <f t="shared" si="16"/>
        <v>2035.1778678000001</v>
      </c>
    </row>
    <row r="47" spans="1:19" ht="33" customHeight="1" x14ac:dyDescent="0.25">
      <c r="A47" s="44">
        <v>32</v>
      </c>
      <c r="B47" s="66" t="s">
        <v>57</v>
      </c>
      <c r="C47" s="14">
        <f t="shared" si="18"/>
        <v>75</v>
      </c>
      <c r="D47" s="60">
        <v>43</v>
      </c>
      <c r="E47" s="61">
        <v>32</v>
      </c>
      <c r="F47" s="64"/>
      <c r="G47" s="18">
        <v>68</v>
      </c>
      <c r="H47" s="19">
        <f t="shared" si="8"/>
        <v>67.69</v>
      </c>
      <c r="I47" s="52">
        <f t="shared" si="13"/>
        <v>35.69</v>
      </c>
      <c r="J47" s="20">
        <f t="shared" si="14"/>
        <v>32</v>
      </c>
      <c r="K47" s="20"/>
      <c r="L47" s="21"/>
      <c r="M47" s="22">
        <f t="shared" ref="M47:M48" si="21">G47*(91*19499+1046500)/91*0.97/1000</f>
        <v>2044.6940400000001</v>
      </c>
      <c r="N47" s="20">
        <f t="shared" si="5"/>
        <v>40.893880800000005</v>
      </c>
      <c r="O47" s="23">
        <v>171</v>
      </c>
      <c r="P47" s="20">
        <v>17.2</v>
      </c>
      <c r="Q47" s="56">
        <f t="shared" si="15"/>
        <v>126.4716</v>
      </c>
      <c r="R47" s="25"/>
      <c r="S47" s="26">
        <f t="shared" si="16"/>
        <v>2212.0595208</v>
      </c>
    </row>
    <row r="48" spans="1:19" ht="15.75" x14ac:dyDescent="0.25">
      <c r="A48" s="44">
        <v>33</v>
      </c>
      <c r="B48" s="59" t="s">
        <v>58</v>
      </c>
      <c r="C48" s="14">
        <f t="shared" si="18"/>
        <v>60</v>
      </c>
      <c r="D48" s="60">
        <v>24</v>
      </c>
      <c r="E48" s="61">
        <v>36</v>
      </c>
      <c r="F48" s="64"/>
      <c r="G48" s="18">
        <v>56</v>
      </c>
      <c r="H48" s="19">
        <f t="shared" si="8"/>
        <v>55.92</v>
      </c>
      <c r="I48" s="52">
        <f t="shared" si="13"/>
        <v>19.919999999999998</v>
      </c>
      <c r="J48" s="20">
        <f t="shared" si="14"/>
        <v>36</v>
      </c>
      <c r="K48" s="20"/>
      <c r="L48" s="21"/>
      <c r="M48" s="22">
        <f t="shared" si="21"/>
        <v>1683.8656799999999</v>
      </c>
      <c r="N48" s="20">
        <f t="shared" si="5"/>
        <v>33.677313599999998</v>
      </c>
      <c r="O48" s="23">
        <v>171</v>
      </c>
      <c r="P48" s="20">
        <v>17.2</v>
      </c>
      <c r="Q48" s="56">
        <f t="shared" si="15"/>
        <v>70.588800000000006</v>
      </c>
      <c r="R48" s="25"/>
      <c r="S48" s="26">
        <f t="shared" si="16"/>
        <v>1788.1317935999998</v>
      </c>
    </row>
    <row r="49" spans="1:19" ht="15.75" x14ac:dyDescent="0.25">
      <c r="A49" s="44">
        <v>34</v>
      </c>
      <c r="B49" s="67" t="s">
        <v>59</v>
      </c>
      <c r="C49" s="14">
        <f t="shared" si="18"/>
        <v>177</v>
      </c>
      <c r="D49" s="60">
        <v>79</v>
      </c>
      <c r="E49" s="61">
        <v>98</v>
      </c>
      <c r="F49" s="64"/>
      <c r="G49" s="18">
        <v>164</v>
      </c>
      <c r="H49" s="19">
        <f t="shared" si="8"/>
        <v>163.57</v>
      </c>
      <c r="I49" s="52">
        <f t="shared" si="13"/>
        <v>65.569999999999993</v>
      </c>
      <c r="J49" s="20">
        <f t="shared" si="14"/>
        <v>98</v>
      </c>
      <c r="K49" s="20"/>
      <c r="L49" s="21"/>
      <c r="M49" s="22">
        <f t="shared" ref="M49:M50" si="22">(19499*G49+1046500)*0.97/1000</f>
        <v>4117.0059199999996</v>
      </c>
      <c r="N49" s="20">
        <f t="shared" si="5"/>
        <v>82.340118399999994</v>
      </c>
      <c r="O49" s="23">
        <v>171</v>
      </c>
      <c r="P49" s="20">
        <v>17.2</v>
      </c>
      <c r="Q49" s="56">
        <f t="shared" si="15"/>
        <v>232.35479999999998</v>
      </c>
      <c r="R49" s="25"/>
      <c r="S49" s="26">
        <f t="shared" si="16"/>
        <v>4431.7008384000001</v>
      </c>
    </row>
    <row r="50" spans="1:19" ht="32.25" thickBot="1" x14ac:dyDescent="0.3">
      <c r="A50" s="44">
        <v>35</v>
      </c>
      <c r="B50" s="66" t="s">
        <v>60</v>
      </c>
      <c r="C50" s="28">
        <f t="shared" si="18"/>
        <v>185</v>
      </c>
      <c r="D50" s="68">
        <v>83</v>
      </c>
      <c r="E50" s="69">
        <v>102</v>
      </c>
      <c r="F50" s="70"/>
      <c r="G50" s="32">
        <v>171</v>
      </c>
      <c r="H50" s="71">
        <f>SUM(I50+J50+K50)</f>
        <v>170.89</v>
      </c>
      <c r="I50" s="72">
        <f t="shared" si="13"/>
        <v>68.89</v>
      </c>
      <c r="J50" s="33">
        <f t="shared" si="14"/>
        <v>102</v>
      </c>
      <c r="K50" s="33"/>
      <c r="L50" s="34"/>
      <c r="M50" s="73">
        <f t="shared" si="22"/>
        <v>4249.4041299999999</v>
      </c>
      <c r="N50" s="33">
        <f t="shared" si="5"/>
        <v>84.988082599999998</v>
      </c>
      <c r="O50" s="74">
        <v>171</v>
      </c>
      <c r="P50" s="33">
        <v>17.2</v>
      </c>
      <c r="Q50" s="56">
        <f t="shared" si="15"/>
        <v>244.11959999999996</v>
      </c>
      <c r="R50" s="35"/>
      <c r="S50" s="36">
        <f t="shared" si="16"/>
        <v>4578.5118125999998</v>
      </c>
    </row>
    <row r="51" spans="1:19" ht="15.75" thickBot="1" x14ac:dyDescent="0.3">
      <c r="A51" s="89" t="s">
        <v>61</v>
      </c>
      <c r="B51" s="88"/>
      <c r="C51" s="37">
        <f t="shared" ref="C51:N51" si="23">SUM(C16:C50)</f>
        <v>4987</v>
      </c>
      <c r="D51" s="37">
        <f t="shared" si="23"/>
        <v>2168</v>
      </c>
      <c r="E51" s="37">
        <f t="shared" si="23"/>
        <v>2819</v>
      </c>
      <c r="F51" s="37">
        <f t="shared" si="23"/>
        <v>0</v>
      </c>
      <c r="G51" s="38">
        <f>SUM(G16:G50)</f>
        <v>4620</v>
      </c>
      <c r="H51" s="37">
        <f>SUM(H16:H50)</f>
        <v>4618.4400000000005</v>
      </c>
      <c r="I51" s="37">
        <f t="shared" si="23"/>
        <v>1799.4400000000005</v>
      </c>
      <c r="J51" s="37">
        <f t="shared" si="23"/>
        <v>2819</v>
      </c>
      <c r="K51" s="37">
        <f t="shared" si="23"/>
        <v>0</v>
      </c>
      <c r="L51" s="39">
        <f t="shared" si="23"/>
        <v>0</v>
      </c>
      <c r="M51" s="40">
        <v>120524.2</v>
      </c>
      <c r="N51" s="37">
        <f t="shared" si="23"/>
        <v>2410.486472</v>
      </c>
      <c r="O51" s="75">
        <v>171</v>
      </c>
      <c r="P51" s="76">
        <v>17.2</v>
      </c>
      <c r="Q51" s="37">
        <v>6376.7</v>
      </c>
      <c r="R51" s="37">
        <f>SUM(R16:R50)</f>
        <v>0</v>
      </c>
      <c r="S51" s="43">
        <v>129922.9</v>
      </c>
    </row>
    <row r="52" spans="1:19" ht="15.75" x14ac:dyDescent="0.25">
      <c r="A52" s="77">
        <v>1</v>
      </c>
      <c r="B52" s="59" t="s">
        <v>62</v>
      </c>
      <c r="C52" s="46">
        <f t="shared" ref="C52:C53" si="24">SUM(D52+E52+F52)</f>
        <v>39</v>
      </c>
      <c r="D52" s="47">
        <v>39</v>
      </c>
      <c r="E52" s="48"/>
      <c r="F52" s="78"/>
      <c r="G52" s="50">
        <v>32</v>
      </c>
      <c r="H52" s="51">
        <f t="shared" si="8"/>
        <v>32.369999999999997</v>
      </c>
      <c r="I52" s="52">
        <f>SUM(D52*0.83)</f>
        <v>32.369999999999997</v>
      </c>
      <c r="J52" s="52"/>
      <c r="K52" s="52"/>
      <c r="L52" s="53"/>
      <c r="M52" s="54">
        <f>G52*(41*19499+1046500)/41*0.97/1000</f>
        <v>1397.5260331707318</v>
      </c>
      <c r="N52" s="52">
        <f t="shared" si="5"/>
        <v>27.950520663414636</v>
      </c>
      <c r="O52" s="55">
        <v>171</v>
      </c>
      <c r="P52" s="52">
        <v>17.2</v>
      </c>
      <c r="Q52" s="56">
        <f>SUM((D52*O52*P52)/1000)</f>
        <v>114.70679999999999</v>
      </c>
      <c r="R52" s="57"/>
      <c r="S52" s="36">
        <f t="shared" si="16"/>
        <v>1540.1833538341464</v>
      </c>
    </row>
    <row r="53" spans="1:19" ht="15.75" x14ac:dyDescent="0.25">
      <c r="A53" s="77">
        <v>2</v>
      </c>
      <c r="B53" s="59" t="s">
        <v>63</v>
      </c>
      <c r="C53" s="28">
        <f t="shared" si="24"/>
        <v>28</v>
      </c>
      <c r="D53" s="68">
        <v>28</v>
      </c>
      <c r="E53" s="69"/>
      <c r="F53" s="70"/>
      <c r="G53" s="32">
        <v>23</v>
      </c>
      <c r="H53" s="71">
        <f t="shared" si="8"/>
        <v>23.24</v>
      </c>
      <c r="I53" s="20">
        <f>SUM(D53*0.83)</f>
        <v>23.24</v>
      </c>
      <c r="J53" s="33"/>
      <c r="K53" s="33"/>
      <c r="L53" s="34"/>
      <c r="M53" s="54">
        <f t="shared" ref="M53:M54" si="25">G53*(41*19499+1046500)/41*0.97/1000</f>
        <v>1004.4718363414634</v>
      </c>
      <c r="N53" s="52">
        <f t="shared" si="5"/>
        <v>20.089436726829266</v>
      </c>
      <c r="O53" s="74">
        <v>171</v>
      </c>
      <c r="P53" s="33">
        <v>17.2</v>
      </c>
      <c r="Q53" s="56">
        <f t="shared" ref="Q53:Q54" si="26">SUM((D53*O53*P53)/1000)</f>
        <v>82.353599999999986</v>
      </c>
      <c r="R53" s="35"/>
      <c r="S53" s="36">
        <f t="shared" si="16"/>
        <v>1106.9148730682925</v>
      </c>
    </row>
    <row r="54" spans="1:19" ht="15.75" thickBot="1" x14ac:dyDescent="0.3">
      <c r="A54" s="77">
        <v>3</v>
      </c>
      <c r="B54" s="63" t="s">
        <v>64</v>
      </c>
      <c r="C54" s="28">
        <f t="shared" ref="C54" si="27">SUM(D54+E54+F54)</f>
        <v>25</v>
      </c>
      <c r="D54" s="68">
        <v>25</v>
      </c>
      <c r="E54" s="69"/>
      <c r="F54" s="70"/>
      <c r="G54" s="32">
        <v>21</v>
      </c>
      <c r="H54" s="71">
        <f t="shared" ref="H54" si="28">SUM(I54+J54+K54)</f>
        <v>20.75</v>
      </c>
      <c r="I54" s="72">
        <f>SUM(D54*0.83)</f>
        <v>20.75</v>
      </c>
      <c r="J54" s="33"/>
      <c r="K54" s="33"/>
      <c r="L54" s="34"/>
      <c r="M54" s="54">
        <f t="shared" si="25"/>
        <v>917.12645926829259</v>
      </c>
      <c r="N54" s="52">
        <f t="shared" si="5"/>
        <v>18.342529185365851</v>
      </c>
      <c r="O54" s="74">
        <v>171</v>
      </c>
      <c r="P54" s="33">
        <v>17.2</v>
      </c>
      <c r="Q54" s="56">
        <f t="shared" si="26"/>
        <v>73.53</v>
      </c>
      <c r="R54" s="35"/>
      <c r="S54" s="36">
        <f t="shared" si="16"/>
        <v>1008.9989884536584</v>
      </c>
    </row>
    <row r="55" spans="1:19" ht="15.75" thickBot="1" x14ac:dyDescent="0.3">
      <c r="A55" s="90" t="s">
        <v>65</v>
      </c>
      <c r="B55" s="91"/>
      <c r="C55" s="79">
        <f>SUM(C52:C54)</f>
        <v>92</v>
      </c>
      <c r="D55" s="79">
        <f>SUM(D52:D54)</f>
        <v>92</v>
      </c>
      <c r="E55" s="79">
        <f t="shared" ref="E55:S55" si="29">SUM(E52:E54)</f>
        <v>0</v>
      </c>
      <c r="F55" s="79">
        <f t="shared" si="29"/>
        <v>0</v>
      </c>
      <c r="G55" s="79">
        <f>SUM(G52:G54)</f>
        <v>76</v>
      </c>
      <c r="H55" s="79">
        <f>SUM(H52:H54)</f>
        <v>76.36</v>
      </c>
      <c r="I55" s="79">
        <f>SUM(I52:I54)</f>
        <v>76.36</v>
      </c>
      <c r="J55" s="79">
        <f t="shared" si="29"/>
        <v>0</v>
      </c>
      <c r="K55" s="79">
        <f t="shared" si="29"/>
        <v>0</v>
      </c>
      <c r="L55" s="79">
        <f t="shared" si="29"/>
        <v>0</v>
      </c>
      <c r="M55" s="79">
        <f>SUM(M52:M54)</f>
        <v>3319.1243287804882</v>
      </c>
      <c r="N55" s="79">
        <f t="shared" si="29"/>
        <v>66.382486575609747</v>
      </c>
      <c r="O55" s="79"/>
      <c r="P55" s="79"/>
      <c r="Q55" s="79">
        <f>SUM(Q52:Q54)</f>
        <v>270.59039999999993</v>
      </c>
      <c r="R55" s="79">
        <f t="shared" si="29"/>
        <v>0</v>
      </c>
      <c r="S55" s="79">
        <f t="shared" si="29"/>
        <v>3656.0972153560974</v>
      </c>
    </row>
    <row r="56" spans="1:19" ht="15.75" thickBot="1" x14ac:dyDescent="0.3">
      <c r="A56" s="92" t="s">
        <v>66</v>
      </c>
      <c r="B56" s="93"/>
      <c r="C56" s="80">
        <f>SUM(C15+C51+C55)</f>
        <v>8970</v>
      </c>
      <c r="D56" s="80">
        <f>SUM(D15+D51+D55)</f>
        <v>3689</v>
      </c>
      <c r="E56" s="80">
        <f>SUM(E15+E51+E55)</f>
        <v>4638</v>
      </c>
      <c r="F56" s="80">
        <f>SUM(F15+F51+F55)</f>
        <v>643</v>
      </c>
      <c r="G56" s="80">
        <f>SUM(G15+G51+G55)</f>
        <v>8487</v>
      </c>
      <c r="H56" s="81">
        <f>H55+H51+H15</f>
        <v>8484.33</v>
      </c>
      <c r="I56" s="81">
        <f>I55+I51+I15</f>
        <v>3061.8700000000003</v>
      </c>
      <c r="J56" s="81">
        <f>J55+J51+J15</f>
        <v>4638</v>
      </c>
      <c r="K56" s="81">
        <f>K55+K51+K15</f>
        <v>784.46</v>
      </c>
      <c r="L56" s="81">
        <f t="shared" ref="L56:R56" si="30">L55+L51+L15</f>
        <v>0</v>
      </c>
      <c r="M56" s="81">
        <f>M55+M51+M15</f>
        <v>202652.22432878049</v>
      </c>
      <c r="N56" s="81">
        <f t="shared" si="30"/>
        <v>4053.0454131756096</v>
      </c>
      <c r="O56" s="81"/>
      <c r="P56" s="81"/>
      <c r="Q56" s="81">
        <f>Q55+Q51+Q15</f>
        <v>10850.190399999999</v>
      </c>
      <c r="R56" s="81">
        <f t="shared" si="30"/>
        <v>0</v>
      </c>
      <c r="S56" s="81">
        <f>S55+S51+S15</f>
        <v>218166.97119995608</v>
      </c>
    </row>
  </sheetData>
  <mergeCells count="21">
    <mergeCell ref="A4:S4"/>
    <mergeCell ref="A5:A6"/>
    <mergeCell ref="B5:B6"/>
    <mergeCell ref="C5:C6"/>
    <mergeCell ref="D5:F5"/>
    <mergeCell ref="G5:G6"/>
    <mergeCell ref="H5:H6"/>
    <mergeCell ref="I5:K5"/>
    <mergeCell ref="L5:L6"/>
    <mergeCell ref="M5:M6"/>
    <mergeCell ref="O5:Q5"/>
    <mergeCell ref="R5:R7"/>
    <mergeCell ref="S5:S7"/>
    <mergeCell ref="O6:O7"/>
    <mergeCell ref="P6:P7"/>
    <mergeCell ref="Q6:Q7"/>
    <mergeCell ref="A15:B15"/>
    <mergeCell ref="A51:B51"/>
    <mergeCell ref="A55:B55"/>
    <mergeCell ref="A56:B56"/>
    <mergeCell ref="N5:N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anul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TacuNadejda</dc:creator>
  <cp:lastModifiedBy>ErhanGalina</cp:lastModifiedBy>
  <cp:lastPrinted>2024-11-26T08:49:52Z</cp:lastPrinted>
  <dcterms:created xsi:type="dcterms:W3CDTF">2015-06-05T18:19:34Z</dcterms:created>
  <dcterms:modified xsi:type="dcterms:W3CDTF">2024-11-26T09:04:07Z</dcterms:modified>
</cp:coreProperties>
</file>